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tabRatio="781" activeTab="5"/>
  </bookViews>
  <sheets>
    <sheet name="Без ремонта" sheetId="41" r:id="rId1"/>
    <sheet name="ЖК Волга Лайф" sheetId="36" r:id="rId2"/>
    <sheet name="ЖК Лесная Мелодия 3" sheetId="35" r:id="rId3"/>
    <sheet name="ЖК Медовый" sheetId="32" r:id="rId4"/>
    <sheet name="Повышенный % взнаграждения" sheetId="43" r:id="rId5"/>
    <sheet name="Индивидуальные" sheetId="39" r:id="rId6"/>
    <sheet name="Лист1" sheetId="42" r:id="rId7"/>
  </sheets>
  <definedNames>
    <definedName name="_xlnm._FilterDatabase" localSheetId="1" hidden="1">'ЖК Волга Лайф'!$A$2:$K$3</definedName>
  </definedNames>
  <calcPr calcId="145621"/>
</workbook>
</file>

<file path=xl/calcChain.xml><?xml version="1.0" encoding="utf-8"?>
<calcChain xmlns="http://schemas.openxmlformats.org/spreadsheetml/2006/main">
  <c r="I17" i="35" l="1"/>
  <c r="G17" i="35"/>
  <c r="E17" i="35"/>
  <c r="C17" i="35"/>
  <c r="I16" i="35"/>
  <c r="G16" i="35"/>
  <c r="E16" i="35"/>
  <c r="C16" i="35"/>
  <c r="I15" i="35"/>
  <c r="G15" i="35"/>
  <c r="E15" i="35"/>
  <c r="C15" i="35"/>
  <c r="J15" i="35" l="1"/>
  <c r="J16" i="35"/>
  <c r="H16" i="35"/>
  <c r="F16" i="35"/>
  <c r="D16" i="35"/>
  <c r="I21" i="36" l="1"/>
  <c r="G21" i="36"/>
  <c r="E21" i="36"/>
  <c r="C21" i="36"/>
  <c r="I20" i="36"/>
  <c r="G20" i="36"/>
  <c r="E20" i="36"/>
  <c r="C20" i="36"/>
  <c r="J20" i="43" l="1"/>
  <c r="I6" i="41" l="1"/>
  <c r="I7" i="41"/>
  <c r="I8" i="41"/>
  <c r="I9" i="41"/>
  <c r="I10" i="41"/>
  <c r="I11" i="41"/>
  <c r="I12" i="41"/>
  <c r="I13" i="41"/>
  <c r="I14" i="41"/>
  <c r="I15" i="41"/>
  <c r="I16" i="41"/>
  <c r="I17" i="41"/>
  <c r="I18" i="41"/>
  <c r="I19" i="41"/>
  <c r="I20" i="41"/>
  <c r="I5" i="41"/>
  <c r="I3" i="41"/>
  <c r="I4" i="41"/>
  <c r="F15" i="35" l="1"/>
  <c r="D15" i="35"/>
  <c r="H15" i="35"/>
  <c r="J4" i="39" l="1"/>
  <c r="J5" i="39"/>
  <c r="J6" i="39"/>
  <c r="D3" i="36" l="1"/>
  <c r="F3" i="36"/>
  <c r="H3" i="36"/>
  <c r="J3" i="36"/>
  <c r="J22" i="36" l="1"/>
  <c r="F22" i="36"/>
  <c r="J20" i="36"/>
  <c r="J21" i="36"/>
  <c r="J19" i="36"/>
  <c r="J17" i="35" l="1"/>
  <c r="H17" i="35"/>
  <c r="F17" i="35"/>
  <c r="D17" i="35"/>
  <c r="J4" i="43" l="1"/>
  <c r="J5" i="43"/>
  <c r="J6" i="43"/>
  <c r="J7" i="43"/>
  <c r="J8" i="43"/>
  <c r="J9" i="43"/>
  <c r="J10" i="43"/>
  <c r="J11" i="43"/>
  <c r="J12" i="43"/>
  <c r="J13" i="43"/>
  <c r="J14" i="43"/>
  <c r="J15" i="43"/>
  <c r="J16" i="43"/>
  <c r="J17" i="43"/>
  <c r="J18" i="43"/>
  <c r="J19" i="43"/>
  <c r="J3" i="43"/>
  <c r="H20" i="36" l="1"/>
  <c r="H21" i="36"/>
  <c r="H22" i="36"/>
  <c r="H19" i="36"/>
  <c r="F20" i="36"/>
  <c r="F21" i="36"/>
  <c r="F19" i="36"/>
  <c r="D20" i="36"/>
  <c r="D21" i="36"/>
  <c r="D22" i="36"/>
  <c r="D19" i="36"/>
  <c r="F74" i="32" l="1"/>
  <c r="D74" i="32"/>
  <c r="D73" i="32"/>
  <c r="D72" i="32"/>
  <c r="F71" i="32"/>
  <c r="D71" i="32"/>
  <c r="F70" i="32"/>
  <c r="D70" i="32"/>
  <c r="F69" i="32"/>
  <c r="D69" i="32"/>
  <c r="D68" i="32"/>
  <c r="F67" i="32"/>
  <c r="D67" i="32"/>
  <c r="D66" i="32"/>
  <c r="F65" i="32"/>
  <c r="D65" i="32"/>
  <c r="F64" i="32"/>
  <c r="D64" i="32"/>
  <c r="F63" i="32"/>
  <c r="D63" i="32"/>
  <c r="F62" i="32"/>
  <c r="D62" i="32"/>
  <c r="F61" i="32"/>
  <c r="D61" i="32"/>
  <c r="F60" i="32"/>
  <c r="D60" i="32"/>
  <c r="D59" i="32"/>
  <c r="F58" i="32"/>
  <c r="D58" i="32"/>
  <c r="D57" i="32"/>
  <c r="F56" i="32"/>
  <c r="D56" i="32"/>
  <c r="F55" i="32"/>
  <c r="D55" i="32"/>
  <c r="D54" i="32"/>
  <c r="F53" i="32"/>
  <c r="D53" i="32"/>
  <c r="F52" i="32"/>
  <c r="D52" i="32"/>
  <c r="D51" i="32"/>
  <c r="F50" i="32"/>
  <c r="D50" i="32"/>
  <c r="D49" i="32"/>
  <c r="F48" i="32"/>
  <c r="D48" i="32"/>
  <c r="F47" i="32"/>
  <c r="D47" i="32"/>
  <c r="F46" i="32"/>
  <c r="D46" i="32"/>
  <c r="F45" i="32"/>
  <c r="D45" i="32"/>
  <c r="F44" i="32"/>
  <c r="D44" i="32"/>
  <c r="F43" i="32"/>
  <c r="D43" i="32"/>
  <c r="F42" i="32"/>
  <c r="D42" i="32"/>
  <c r="D41" i="32"/>
  <c r="F40" i="32"/>
  <c r="D40" i="32"/>
  <c r="D39" i="32"/>
  <c r="F38" i="32"/>
  <c r="D38" i="32"/>
  <c r="F37" i="32"/>
  <c r="D37" i="32"/>
  <c r="F36" i="32"/>
  <c r="D36" i="32"/>
  <c r="F35" i="32"/>
  <c r="D35" i="32"/>
  <c r="F34" i="32"/>
  <c r="D34" i="32"/>
  <c r="F33" i="32"/>
  <c r="D33" i="32"/>
  <c r="F32" i="32"/>
  <c r="D32" i="32"/>
  <c r="F31" i="32"/>
  <c r="D31" i="32"/>
  <c r="D30" i="32"/>
  <c r="F29" i="32"/>
  <c r="D29" i="32"/>
  <c r="F28" i="32"/>
  <c r="D28" i="32"/>
  <c r="F27" i="32"/>
  <c r="D27" i="32"/>
  <c r="F26" i="32"/>
  <c r="D26" i="32"/>
  <c r="F25" i="32"/>
  <c r="D25" i="32"/>
  <c r="F24" i="32"/>
  <c r="D24" i="32"/>
  <c r="D23" i="32"/>
  <c r="F22" i="32"/>
  <c r="D22" i="32"/>
  <c r="F21" i="32"/>
  <c r="D21" i="32"/>
  <c r="F20" i="32"/>
  <c r="D20" i="32"/>
  <c r="F19" i="32"/>
  <c r="D19" i="32"/>
  <c r="F18" i="32"/>
  <c r="D18" i="32"/>
  <c r="F17" i="32"/>
  <c r="D17" i="32"/>
  <c r="F16" i="32"/>
  <c r="D16" i="32"/>
  <c r="F15" i="32"/>
  <c r="D15" i="32"/>
  <c r="F14" i="32"/>
  <c r="D14" i="32"/>
  <c r="F13" i="32"/>
  <c r="D13" i="32"/>
  <c r="F12" i="32"/>
  <c r="D12" i="32"/>
  <c r="F11" i="32"/>
  <c r="D11" i="32"/>
  <c r="F10" i="32"/>
  <c r="D10" i="32"/>
  <c r="F9" i="32"/>
  <c r="D9" i="32"/>
  <c r="F8" i="32"/>
  <c r="D8" i="32"/>
  <c r="F7" i="32"/>
  <c r="D7" i="32"/>
  <c r="F6" i="32"/>
  <c r="D6" i="32"/>
  <c r="D5" i="32"/>
  <c r="D13" i="36" l="1"/>
  <c r="F13" i="36"/>
  <c r="H13" i="36"/>
  <c r="J13" i="36"/>
  <c r="D14" i="36"/>
  <c r="F14" i="36"/>
  <c r="H14" i="36"/>
  <c r="J14" i="36"/>
  <c r="D15" i="36"/>
  <c r="F15" i="36"/>
  <c r="H15" i="36"/>
  <c r="J15" i="36"/>
  <c r="D16" i="36"/>
  <c r="F16" i="36"/>
  <c r="H16" i="36"/>
  <c r="J16" i="36"/>
  <c r="D81" i="32" l="1"/>
  <c r="D78" i="32"/>
  <c r="D77" i="32" l="1"/>
  <c r="F82" i="32" l="1"/>
  <c r="D82" i="32"/>
  <c r="F80" i="32"/>
  <c r="D80" i="32"/>
  <c r="F79" i="32"/>
  <c r="D79" i="32"/>
  <c r="F77" i="32"/>
  <c r="J11" i="35" l="1"/>
  <c r="J12" i="35"/>
  <c r="J13" i="35"/>
  <c r="J10" i="35"/>
  <c r="H13" i="35" l="1"/>
  <c r="F13" i="35"/>
  <c r="D13" i="35"/>
  <c r="H10" i="35"/>
  <c r="F10" i="35"/>
  <c r="D10" i="35"/>
  <c r="D3" i="35" l="1"/>
  <c r="D4" i="35"/>
  <c r="F4" i="35"/>
  <c r="H4" i="35"/>
  <c r="J4" i="35"/>
  <c r="D6" i="35"/>
  <c r="F6" i="35"/>
  <c r="H6" i="35"/>
  <c r="J6" i="35"/>
  <c r="D7" i="35"/>
  <c r="F7" i="35"/>
  <c r="H7" i="35"/>
  <c r="J7" i="35"/>
  <c r="D8" i="35"/>
  <c r="F8" i="35"/>
  <c r="H8" i="35"/>
  <c r="J8" i="35"/>
  <c r="D9" i="35"/>
  <c r="F9" i="35"/>
  <c r="H9" i="35"/>
  <c r="J9" i="35"/>
  <c r="H11" i="35"/>
  <c r="H12" i="35"/>
  <c r="F11" i="35" l="1"/>
  <c r="F12" i="35"/>
  <c r="D12" i="35"/>
  <c r="D11" i="35"/>
</calcChain>
</file>

<file path=xl/sharedStrings.xml><?xml version="1.0" encoding="utf-8"?>
<sst xmlns="http://schemas.openxmlformats.org/spreadsheetml/2006/main" count="426" uniqueCount="114">
  <si>
    <t>Объект</t>
  </si>
  <si>
    <t>с ремонтом</t>
  </si>
  <si>
    <t>Площадь кв.м.</t>
  </si>
  <si>
    <t xml:space="preserve">Площадь </t>
  </si>
  <si>
    <t>Стоимость, руб.</t>
  </si>
  <si>
    <t xml:space="preserve">Ремонт в том числе </t>
  </si>
  <si>
    <t>Ремонт в том числе</t>
  </si>
  <si>
    <t>Стоимость руб.</t>
  </si>
  <si>
    <t>Ремонт</t>
  </si>
  <si>
    <t>С ремонтом</t>
  </si>
  <si>
    <t>Цена кв.м. 16 этаж</t>
  </si>
  <si>
    <t>Цена кв.м.  (высокий)             7-15 этаж</t>
  </si>
  <si>
    <t>Цена за кв.м. 1, 4 этаж</t>
  </si>
  <si>
    <t>Цена за кв.м. 2, 3 этаж</t>
  </si>
  <si>
    <t>ул. Новочеркасская, 51 (дом 16)  3 секция 2к</t>
  </si>
  <si>
    <t>ул. Новочеркасская, 53 (дом 19) 1к</t>
  </si>
  <si>
    <t>ул. Левитана, д.4, 2к, 1-4 секция</t>
  </si>
  <si>
    <t>ул. Левитана, д.4, студия, 6 секция</t>
  </si>
  <si>
    <t>ул. Левитана, д.2, 2к, 2 секция</t>
  </si>
  <si>
    <t>ул. Левитана, д.2, 3к, 2 секция</t>
  </si>
  <si>
    <t>ул. Новочеркасская, 55 (дом 18) 1к, 1/3 секция 1к</t>
  </si>
  <si>
    <t>ул. Новочеркасская, 50 (дом 17) 2 секция 1к</t>
  </si>
  <si>
    <t>Дом</t>
  </si>
  <si>
    <t>Секция</t>
  </si>
  <si>
    <t>Номер квартиры</t>
  </si>
  <si>
    <t>Этаж</t>
  </si>
  <si>
    <t>Кол-во комнат</t>
  </si>
  <si>
    <t>Цена кв.м. 3-6 этаж</t>
  </si>
  <si>
    <t>Цена кв.м. 2 этаж</t>
  </si>
  <si>
    <t>Цена кв.м. 7-16 этаж</t>
  </si>
  <si>
    <t>Цена кв.м. 17 этаж</t>
  </si>
  <si>
    <t>№ п/п</t>
  </si>
  <si>
    <t>Состояние</t>
  </si>
  <si>
    <t>Дата получения выписки</t>
  </si>
  <si>
    <t>В продаже</t>
  </si>
  <si>
    <t>Объект недвижимости</t>
  </si>
  <si>
    <t>1к. квартира</t>
  </si>
  <si>
    <t>Кв.м.</t>
  </si>
  <si>
    <t xml:space="preserve">Этаж </t>
  </si>
  <si>
    <t>Площадь, кв,м,</t>
  </si>
  <si>
    <t>дом № 17, г. Тверь, район ст. Дорошиха, ул. Театралов и п. Черкассы</t>
  </si>
  <si>
    <t>Без ремонта</t>
  </si>
  <si>
    <t>Цена кв.м.</t>
  </si>
  <si>
    <t>Стоимость по акции руб, до 31.08 вкл. со скидкой 200 000 руб.</t>
  </si>
  <si>
    <t>оплата для АН 2%, скидка 1 000 руб. с кв.м. за Наличные</t>
  </si>
  <si>
    <t>Волга Лайф</t>
  </si>
  <si>
    <t>ул. Левитана, д.2, студия, 1 секция</t>
  </si>
  <si>
    <t>ул. Левитана, д.2, 2к, 1 секция</t>
  </si>
  <si>
    <t>ул. Левитана, д.2, 3к, 1 секция</t>
  </si>
  <si>
    <t>ул. Новочеркасская, 49 (дом 14) 1 секция 1к</t>
  </si>
  <si>
    <t>ул. Новочеркасская, 49 (дом 14) 1 секция студия</t>
  </si>
  <si>
    <t>ул. Новочеркасская, 49 (дом 14) 1 секция 2к</t>
  </si>
  <si>
    <t>отложенный ремонт</t>
  </si>
  <si>
    <t>28 МД 1к</t>
  </si>
  <si>
    <t>28 МД 2к</t>
  </si>
  <si>
    <t>28 МД 3к</t>
  </si>
  <si>
    <t>Площадь, кв.м.</t>
  </si>
  <si>
    <t>Номер на площадке</t>
  </si>
  <si>
    <t>Цена 1 кв.м.</t>
  </si>
  <si>
    <t>Стоимость, руб</t>
  </si>
  <si>
    <t>Дата приемки квартиры из ремонта</t>
  </si>
  <si>
    <t>д. 10, Тверь, Сахаровское шоссе</t>
  </si>
  <si>
    <t>д. 11, Тверь, Сахаровское шоссе</t>
  </si>
  <si>
    <t>д. 13, Тверь, Сахаровское шоссе</t>
  </si>
  <si>
    <t>д. 8, Тверь, Сахаровское шоссе</t>
  </si>
  <si>
    <t>д. 9, Тверь, Сахаровское шоссе</t>
  </si>
  <si>
    <t>8 МД 1к</t>
  </si>
  <si>
    <t>евроремонт</t>
  </si>
  <si>
    <t>9 МД студия</t>
  </si>
  <si>
    <t>9 МД 1к</t>
  </si>
  <si>
    <t>9 МД 2к</t>
  </si>
  <si>
    <t>10 МД студия</t>
  </si>
  <si>
    <t>10 МД 1к</t>
  </si>
  <si>
    <t>10 МД 2к</t>
  </si>
  <si>
    <t>11 МД 1к</t>
  </si>
  <si>
    <t>13 МД 1к</t>
  </si>
  <si>
    <t>14 МД 1к</t>
  </si>
  <si>
    <t>14 МД 2к</t>
  </si>
  <si>
    <t>15 МД 1к</t>
  </si>
  <si>
    <t>15 МД 2к</t>
  </si>
  <si>
    <t>16 МД 1к</t>
  </si>
  <si>
    <t>16 МД 2к</t>
  </si>
  <si>
    <t>17 МД 1к</t>
  </si>
  <si>
    <t xml:space="preserve">18 МД студия </t>
  </si>
  <si>
    <t>18 МД студия</t>
  </si>
  <si>
    <t xml:space="preserve">18 МД 1к </t>
  </si>
  <si>
    <t xml:space="preserve">18 МД 2к </t>
  </si>
  <si>
    <t xml:space="preserve">19 МД студия </t>
  </si>
  <si>
    <t>19 МД студия</t>
  </si>
  <si>
    <t xml:space="preserve">19 МД 1к </t>
  </si>
  <si>
    <t xml:space="preserve">19 МД 2к </t>
  </si>
  <si>
    <t>Отложенный ремонт</t>
  </si>
  <si>
    <t>кв. 190, 17 ВЛ</t>
  </si>
  <si>
    <t>кв. 145, 17 ВЛ</t>
  </si>
  <si>
    <t>кв. 106, 17 ВЛ</t>
  </si>
  <si>
    <t>Примечание</t>
  </si>
  <si>
    <t>ул. Новочеркасская, 48 (дом 15) 4 секция студия</t>
  </si>
  <si>
    <t>ул. Новочеркасская, 48 (дом 15) 4 секция 1к</t>
  </si>
  <si>
    <t>ул. Новочеркасская, 48 (дом 15) 4 секция 2к</t>
  </si>
  <si>
    <t>с ремонтом + кухня</t>
  </si>
  <si>
    <t>ул. Левитана, д.2, 3к, 3 секция</t>
  </si>
  <si>
    <t>1 квартира, выходят на сделку</t>
  </si>
  <si>
    <t>ул. Новочеркасская, д. 53</t>
  </si>
  <si>
    <t>Цена кв.м. 7-17 этаж</t>
  </si>
  <si>
    <t>Цена кв.м. 18 этаж</t>
  </si>
  <si>
    <t>Ценообразование Акционных квартир с 23.03.2023г., БЕЗ РЕМОНТА Комиссия АН 2 %, скидка 1 000 руб. с кв.м. за Наличные</t>
  </si>
  <si>
    <t>Ценообразование с  23.03.2023г., оплата для АН 2%, скидка 1 000 руб. с кв.м. за Наличные</t>
  </si>
  <si>
    <t>Ценообразование с 23.03.2023г.,  оплата для АН 2%, скидка 1 000 руб. с кв.м. за Наличные</t>
  </si>
  <si>
    <t>Ценообразование ЖК Медовый с 23.03.2023г.</t>
  </si>
  <si>
    <t>С 23.03.2023г. % вознаграждения за продажу данных квартир  для менеджеров прямых продаж - 0,7%, для менеджеров АН - 0,3%</t>
  </si>
  <si>
    <t>ул. Левитана, д.2, 2к, 3 секция</t>
  </si>
  <si>
    <t>кв. 652, 16 ВЛ</t>
  </si>
  <si>
    <t>1к квартира</t>
  </si>
  <si>
    <t xml:space="preserve">с ремонтом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</si>
</sst>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B050"/>
      <name val="Calibri"/>
      <family val="2"/>
      <charset val="204"/>
      <scheme val="minor"/>
    </font>
    <font>
      <sz val="11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23" fillId="0" borderId="0"/>
    <xf numFmtId="0" fontId="7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0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7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9" fillId="0" borderId="4" xfId="0" applyFont="1" applyBorder="1"/>
    <xf numFmtId="3" fontId="19" fillId="0" borderId="1" xfId="0" applyNumberFormat="1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2" xfId="0" applyFont="1" applyBorder="1"/>
    <xf numFmtId="3" fontId="19" fillId="0" borderId="3" xfId="0" applyNumberFormat="1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20" fillId="2" borderId="0" xfId="0" applyFont="1" applyFill="1" applyAlignment="1">
      <alignment horizontal="left"/>
    </xf>
    <xf numFmtId="3" fontId="19" fillId="3" borderId="1" xfId="0" applyNumberFormat="1" applyFont="1" applyFill="1" applyBorder="1" applyAlignment="1">
      <alignment horizontal="center"/>
    </xf>
    <xf numFmtId="3" fontId="19" fillId="3" borderId="3" xfId="0" applyNumberFormat="1" applyFont="1" applyFill="1" applyBorder="1" applyAlignment="1">
      <alignment horizontal="center"/>
    </xf>
    <xf numFmtId="3" fontId="19" fillId="3" borderId="17" xfId="0" applyNumberFormat="1" applyFont="1" applyFill="1" applyBorder="1" applyAlignment="1">
      <alignment horizontal="center"/>
    </xf>
    <xf numFmtId="0" fontId="18" fillId="2" borderId="4" xfId="0" applyFont="1" applyFill="1" applyBorder="1"/>
    <xf numFmtId="0" fontId="18" fillId="2" borderId="3" xfId="0" applyFont="1" applyFill="1" applyBorder="1" applyAlignment="1">
      <alignment horizontal="center"/>
    </xf>
    <xf numFmtId="0" fontId="19" fillId="0" borderId="0" xfId="0" applyFont="1"/>
    <xf numFmtId="0" fontId="19" fillId="2" borderId="0" xfId="0" applyFont="1" applyFill="1"/>
    <xf numFmtId="0" fontId="19" fillId="0" borderId="0" xfId="0" applyFont="1" applyAlignment="1">
      <alignment horizontal="center"/>
    </xf>
    <xf numFmtId="0" fontId="19" fillId="0" borderId="23" xfId="0" applyFont="1" applyBorder="1"/>
    <xf numFmtId="3" fontId="19" fillId="3" borderId="18" xfId="0" applyNumberFormat="1" applyFont="1" applyFill="1" applyBorder="1" applyAlignment="1">
      <alignment horizontal="center"/>
    </xf>
    <xf numFmtId="3" fontId="19" fillId="3" borderId="24" xfId="0" applyNumberFormat="1" applyFont="1" applyFill="1" applyBorder="1" applyAlignment="1">
      <alignment horizontal="center"/>
    </xf>
    <xf numFmtId="0" fontId="19" fillId="0" borderId="25" xfId="0" applyFont="1" applyBorder="1" applyAlignment="1">
      <alignment horizontal="center"/>
    </xf>
    <xf numFmtId="3" fontId="18" fillId="2" borderId="1" xfId="0" applyNumberFormat="1" applyFont="1" applyFill="1" applyBorder="1" applyAlignment="1">
      <alignment horizontal="center"/>
    </xf>
    <xf numFmtId="3" fontId="18" fillId="2" borderId="17" xfId="0" applyNumberFormat="1" applyFont="1" applyFill="1" applyBorder="1" applyAlignment="1">
      <alignment horizontal="center"/>
    </xf>
    <xf numFmtId="3" fontId="18" fillId="2" borderId="3" xfId="0" applyNumberFormat="1" applyFont="1" applyFill="1" applyBorder="1" applyAlignment="1">
      <alignment horizontal="center"/>
    </xf>
    <xf numFmtId="3" fontId="18" fillId="3" borderId="3" xfId="0" applyNumberFormat="1" applyFont="1" applyFill="1" applyBorder="1" applyAlignment="1">
      <alignment horizontal="center"/>
    </xf>
    <xf numFmtId="3" fontId="18" fillId="0" borderId="17" xfId="0" applyNumberFormat="1" applyFont="1" applyBorder="1" applyAlignment="1">
      <alignment horizontal="center"/>
    </xf>
    <xf numFmtId="3" fontId="18" fillId="3" borderId="17" xfId="0" applyNumberFormat="1" applyFont="1" applyFill="1" applyBorder="1" applyAlignment="1">
      <alignment horizontal="center"/>
    </xf>
    <xf numFmtId="3" fontId="18" fillId="3" borderId="1" xfId="0" applyNumberFormat="1" applyFont="1" applyFill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0" fontId="21" fillId="3" borderId="15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2" fontId="19" fillId="0" borderId="1" xfId="0" applyNumberFormat="1" applyFont="1" applyBorder="1" applyAlignment="1">
      <alignment horizontal="center" wrapText="1"/>
    </xf>
    <xf numFmtId="2" fontId="19" fillId="0" borderId="18" xfId="0" applyNumberFormat="1" applyFont="1" applyBorder="1" applyAlignment="1">
      <alignment horizontal="center" wrapText="1"/>
    </xf>
    <xf numFmtId="2" fontId="19" fillId="0" borderId="3" xfId="0" applyNumberFormat="1" applyFont="1" applyBorder="1" applyAlignment="1">
      <alignment horizontal="center" wrapText="1"/>
    </xf>
    <xf numFmtId="0" fontId="18" fillId="2" borderId="13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2" borderId="6" xfId="0" applyFont="1" applyFill="1" applyBorder="1"/>
    <xf numFmtId="0" fontId="18" fillId="2" borderId="5" xfId="0" applyFont="1" applyFill="1" applyBorder="1" applyAlignment="1">
      <alignment horizontal="center"/>
    </xf>
    <xf numFmtId="3" fontId="0" fillId="0" borderId="0" xfId="0" applyNumberFormat="1"/>
    <xf numFmtId="0" fontId="21" fillId="3" borderId="9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3" fontId="19" fillId="0" borderId="17" xfId="0" applyNumberFormat="1" applyFont="1" applyBorder="1" applyAlignment="1">
      <alignment horizontal="center"/>
    </xf>
    <xf numFmtId="3" fontId="19" fillId="0" borderId="24" xfId="0" applyNumberFormat="1" applyFont="1" applyBorder="1" applyAlignment="1">
      <alignment horizontal="center"/>
    </xf>
    <xf numFmtId="3" fontId="19" fillId="2" borderId="2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3" fontId="18" fillId="3" borderId="7" xfId="0" applyNumberFormat="1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center"/>
    </xf>
    <xf numFmtId="2" fontId="19" fillId="2" borderId="1" xfId="0" applyNumberFormat="1" applyFont="1" applyFill="1" applyBorder="1" applyAlignment="1">
      <alignment horizontal="center"/>
    </xf>
    <xf numFmtId="3" fontId="18" fillId="0" borderId="7" xfId="0" applyNumberFormat="1" applyFont="1" applyBorder="1" applyAlignment="1">
      <alignment horizontal="center"/>
    </xf>
    <xf numFmtId="3" fontId="18" fillId="2" borderId="7" xfId="0" applyNumberFormat="1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8" fillId="0" borderId="0" xfId="16"/>
    <xf numFmtId="0" fontId="8" fillId="0" borderId="0" xfId="16" applyAlignment="1">
      <alignment horizontal="center"/>
    </xf>
    <xf numFmtId="0" fontId="7" fillId="0" borderId="0" xfId="18"/>
    <xf numFmtId="0" fontId="24" fillId="0" borderId="2" xfId="17" applyFont="1" applyBorder="1" applyAlignment="1">
      <alignment horizontal="center" vertical="center" wrapText="1"/>
    </xf>
    <xf numFmtId="2" fontId="23" fillId="0" borderId="28" xfId="17" applyNumberFormat="1" applyBorder="1" applyAlignment="1">
      <alignment horizontal="center"/>
    </xf>
    <xf numFmtId="0" fontId="7" fillId="0" borderId="0" xfId="18" applyAlignment="1">
      <alignment horizontal="center"/>
    </xf>
    <xf numFmtId="0" fontId="23" fillId="0" borderId="2" xfId="17" applyBorder="1" applyAlignment="1">
      <alignment horizontal="center"/>
    </xf>
    <xf numFmtId="0" fontId="22" fillId="5" borderId="1" xfId="16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8" fillId="0" borderId="1" xfId="19" applyFont="1" applyBorder="1"/>
    <xf numFmtId="0" fontId="18" fillId="0" borderId="1" xfId="19" applyFont="1" applyBorder="1" applyAlignment="1">
      <alignment horizontal="center"/>
    </xf>
    <xf numFmtId="3" fontId="18" fillId="0" borderId="1" xfId="19" applyNumberFormat="1" applyFont="1" applyBorder="1" applyAlignment="1">
      <alignment horizontal="center"/>
    </xf>
    <xf numFmtId="0" fontId="26" fillId="0" borderId="1" xfId="16" applyFont="1" applyBorder="1" applyAlignment="1">
      <alignment horizontal="center" vertical="center"/>
    </xf>
    <xf numFmtId="14" fontId="18" fillId="0" borderId="1" xfId="19" applyNumberFormat="1" applyFont="1" applyBorder="1" applyAlignment="1">
      <alignment horizontal="center"/>
    </xf>
    <xf numFmtId="0" fontId="27" fillId="5" borderId="1" xfId="16" applyFont="1" applyFill="1" applyBorder="1" applyAlignment="1">
      <alignment horizontal="center" vertical="center" wrapText="1"/>
    </xf>
    <xf numFmtId="0" fontId="5" fillId="0" borderId="0" xfId="16" applyFont="1"/>
    <xf numFmtId="0" fontId="20" fillId="2" borderId="0" xfId="0" applyFont="1" applyFill="1"/>
    <xf numFmtId="0" fontId="24" fillId="0" borderId="2" xfId="17" applyFont="1" applyBorder="1" applyAlignment="1">
      <alignment horizontal="center" vertical="center"/>
    </xf>
    <xf numFmtId="0" fontId="24" fillId="0" borderId="1" xfId="17" applyFont="1" applyBorder="1" applyAlignment="1">
      <alignment horizontal="center" vertical="center"/>
    </xf>
    <xf numFmtId="0" fontId="23" fillId="4" borderId="27" xfId="17" applyFill="1" applyBorder="1"/>
    <xf numFmtId="3" fontId="7" fillId="0" borderId="1" xfId="18" applyNumberFormat="1" applyBorder="1" applyAlignment="1">
      <alignment horizontal="center"/>
    </xf>
    <xf numFmtId="0" fontId="28" fillId="2" borderId="0" xfId="0" applyFont="1" applyFill="1"/>
    <xf numFmtId="0" fontId="18" fillId="0" borderId="0" xfId="0" applyFont="1"/>
    <xf numFmtId="2" fontId="19" fillId="0" borderId="30" xfId="0" applyNumberFormat="1" applyFont="1" applyBorder="1" applyAlignment="1">
      <alignment horizontal="center" wrapText="1"/>
    </xf>
    <xf numFmtId="2" fontId="19" fillId="0" borderId="7" xfId="0" applyNumberFormat="1" applyFont="1" applyBorder="1" applyAlignment="1">
      <alignment horizontal="center"/>
    </xf>
    <xf numFmtId="3" fontId="19" fillId="0" borderId="7" xfId="0" applyNumberFormat="1" applyFont="1" applyBorder="1" applyAlignment="1">
      <alignment horizontal="center"/>
    </xf>
    <xf numFmtId="3" fontId="19" fillId="3" borderId="7" xfId="0" applyNumberFormat="1" applyFont="1" applyFill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2" fontId="19" fillId="2" borderId="16" xfId="0" applyNumberFormat="1" applyFont="1" applyFill="1" applyBorder="1" applyAlignment="1">
      <alignment horizontal="center"/>
    </xf>
    <xf numFmtId="3" fontId="19" fillId="0" borderId="16" xfId="0" applyNumberFormat="1" applyFont="1" applyBorder="1" applyAlignment="1">
      <alignment horizontal="center"/>
    </xf>
    <xf numFmtId="3" fontId="19" fillId="3" borderId="16" xfId="0" applyNumberFormat="1" applyFont="1" applyFill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2" fontId="19" fillId="2" borderId="14" xfId="0" applyNumberFormat="1" applyFont="1" applyFill="1" applyBorder="1" applyAlignment="1">
      <alignment horizontal="center"/>
    </xf>
    <xf numFmtId="3" fontId="19" fillId="0" borderId="14" xfId="0" applyNumberFormat="1" applyFont="1" applyBorder="1" applyAlignment="1">
      <alignment horizontal="center"/>
    </xf>
    <xf numFmtId="3" fontId="19" fillId="3" borderId="14" xfId="0" applyNumberFormat="1" applyFont="1" applyFill="1" applyBorder="1" applyAlignment="1">
      <alignment horizontal="center"/>
    </xf>
    <xf numFmtId="0" fontId="18" fillId="2" borderId="31" xfId="0" applyFont="1" applyFill="1" applyBorder="1"/>
    <xf numFmtId="0" fontId="18" fillId="2" borderId="29" xfId="0" applyFont="1" applyFill="1" applyBorder="1" applyAlignment="1">
      <alignment horizontal="center"/>
    </xf>
    <xf numFmtId="3" fontId="18" fillId="0" borderId="33" xfId="0" applyNumberFormat="1" applyFont="1" applyBorder="1" applyAlignment="1">
      <alignment horizontal="center"/>
    </xf>
    <xf numFmtId="3" fontId="18" fillId="3" borderId="33" xfId="0" applyNumberFormat="1" applyFont="1" applyFill="1" applyBorder="1" applyAlignment="1">
      <alignment horizontal="center"/>
    </xf>
    <xf numFmtId="3" fontId="18" fillId="2" borderId="33" xfId="0" applyNumberFormat="1" applyFont="1" applyFill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3" borderId="12" xfId="0" applyFont="1" applyFill="1" applyBorder="1"/>
    <xf numFmtId="0" fontId="18" fillId="3" borderId="3" xfId="0" applyFont="1" applyFill="1" applyBorder="1" applyAlignment="1">
      <alignment horizontal="center"/>
    </xf>
    <xf numFmtId="0" fontId="18" fillId="3" borderId="13" xfId="0" applyFont="1" applyFill="1" applyBorder="1" applyAlignment="1">
      <alignment horizontal="center"/>
    </xf>
    <xf numFmtId="0" fontId="4" fillId="0" borderId="1" xfId="20" applyBorder="1" applyAlignment="1">
      <alignment horizontal="center"/>
    </xf>
    <xf numFmtId="0" fontId="4" fillId="0" borderId="1" xfId="20" applyBorder="1"/>
    <xf numFmtId="3" fontId="4" fillId="0" borderId="1" xfId="20" applyNumberFormat="1" applyBorder="1" applyAlignment="1">
      <alignment horizontal="center" vertical="center"/>
    </xf>
    <xf numFmtId="4" fontId="4" fillId="0" borderId="1" xfId="20" applyNumberFormat="1" applyBorder="1" applyAlignment="1">
      <alignment horizontal="center" vertical="center"/>
    </xf>
    <xf numFmtId="14" fontId="4" fillId="0" borderId="1" xfId="20" applyNumberFormat="1" applyBorder="1" applyAlignment="1">
      <alignment horizontal="center"/>
    </xf>
    <xf numFmtId="0" fontId="4" fillId="0" borderId="0" xfId="20"/>
    <xf numFmtId="0" fontId="4" fillId="0" borderId="0" xfId="20" applyAlignment="1">
      <alignment horizontal="center"/>
    </xf>
    <xf numFmtId="0" fontId="0" fillId="0" borderId="0" xfId="0" applyAlignment="1">
      <alignment wrapText="1"/>
    </xf>
    <xf numFmtId="0" fontId="21" fillId="3" borderId="1" xfId="0" applyFont="1" applyFill="1" applyBorder="1" applyAlignment="1">
      <alignment horizontal="center" vertical="center" wrapText="1"/>
    </xf>
    <xf numFmtId="2" fontId="4" fillId="0" borderId="1" xfId="20" applyNumberFormat="1" applyBorder="1" applyAlignment="1">
      <alignment horizontal="center"/>
    </xf>
    <xf numFmtId="0" fontId="19" fillId="0" borderId="26" xfId="0" applyFont="1" applyBorder="1" applyAlignment="1">
      <alignment horizontal="center"/>
    </xf>
    <xf numFmtId="2" fontId="19" fillId="0" borderId="34" xfId="0" applyNumberFormat="1" applyFont="1" applyBorder="1" applyAlignment="1">
      <alignment horizontal="center"/>
    </xf>
    <xf numFmtId="3" fontId="19" fillId="0" borderId="34" xfId="0" applyNumberFormat="1" applyFont="1" applyBorder="1" applyAlignment="1">
      <alignment horizontal="center"/>
    </xf>
    <xf numFmtId="3" fontId="19" fillId="3" borderId="34" xfId="0" applyNumberFormat="1" applyFont="1" applyFill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6" borderId="12" xfId="0" applyFont="1" applyFill="1" applyBorder="1" applyAlignment="1">
      <alignment horizontal="center"/>
    </xf>
    <xf numFmtId="2" fontId="19" fillId="6" borderId="3" xfId="0" applyNumberFormat="1" applyFont="1" applyFill="1" applyBorder="1" applyAlignment="1">
      <alignment horizontal="center"/>
    </xf>
    <xf numFmtId="3" fontId="19" fillId="6" borderId="3" xfId="0" applyNumberFormat="1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2" fontId="19" fillId="6" borderId="1" xfId="0" applyNumberFormat="1" applyFont="1" applyFill="1" applyBorder="1" applyAlignment="1">
      <alignment horizontal="center"/>
    </xf>
    <xf numFmtId="3" fontId="19" fillId="6" borderId="1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2" fontId="19" fillId="0" borderId="18" xfId="0" applyNumberFormat="1" applyFont="1" applyBorder="1" applyAlignment="1">
      <alignment horizontal="center"/>
    </xf>
    <xf numFmtId="3" fontId="19" fillId="0" borderId="18" xfId="0" applyNumberFormat="1" applyFont="1" applyBorder="1" applyAlignment="1">
      <alignment horizontal="center"/>
    </xf>
    <xf numFmtId="2" fontId="19" fillId="2" borderId="18" xfId="0" applyNumberFormat="1" applyFont="1" applyFill="1" applyBorder="1" applyAlignment="1">
      <alignment horizontal="center"/>
    </xf>
    <xf numFmtId="2" fontId="19" fillId="0" borderId="3" xfId="0" applyNumberFormat="1" applyFont="1" applyBorder="1" applyAlignment="1">
      <alignment horizontal="center"/>
    </xf>
    <xf numFmtId="3" fontId="19" fillId="2" borderId="3" xfId="0" applyNumberFormat="1" applyFont="1" applyFill="1" applyBorder="1" applyAlignment="1">
      <alignment horizontal="center"/>
    </xf>
    <xf numFmtId="3" fontId="19" fillId="2" borderId="18" xfId="0" applyNumberFormat="1" applyFont="1" applyFill="1" applyBorder="1" applyAlignment="1">
      <alignment horizontal="center"/>
    </xf>
    <xf numFmtId="3" fontId="19" fillId="2" borderId="1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31" xfId="0" applyFont="1" applyFill="1" applyBorder="1" applyAlignment="1">
      <alignment horizontal="center"/>
    </xf>
    <xf numFmtId="2" fontId="19" fillId="6" borderId="29" xfId="0" applyNumberFormat="1" applyFont="1" applyFill="1" applyBorder="1" applyAlignment="1">
      <alignment horizontal="center"/>
    </xf>
    <xf numFmtId="3" fontId="19" fillId="6" borderId="29" xfId="0" applyNumberFormat="1" applyFont="1" applyFill="1" applyBorder="1" applyAlignment="1">
      <alignment horizontal="center"/>
    </xf>
    <xf numFmtId="0" fontId="19" fillId="6" borderId="32" xfId="0" applyFont="1" applyFill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23" fillId="0" borderId="1" xfId="17" applyBorder="1" applyAlignment="1">
      <alignment horizontal="center"/>
    </xf>
    <xf numFmtId="0" fontId="2" fillId="0" borderId="1" xfId="18" applyFont="1" applyBorder="1" applyAlignment="1">
      <alignment horizontal="center"/>
    </xf>
    <xf numFmtId="0" fontId="17" fillId="0" borderId="1" xfId="18" applyFont="1" applyBorder="1" applyAlignment="1">
      <alignment horizontal="center"/>
    </xf>
    <xf numFmtId="0" fontId="7" fillId="7" borderId="1" xfId="18" applyFill="1" applyBorder="1" applyAlignment="1">
      <alignment horizontal="center"/>
    </xf>
    <xf numFmtId="0" fontId="18" fillId="3" borderId="22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7" fillId="0" borderId="0" xfId="18" applyNumberFormat="1"/>
    <xf numFmtId="0" fontId="29" fillId="0" borderId="4" xfId="0" applyFont="1" applyBorder="1"/>
    <xf numFmtId="2" fontId="29" fillId="0" borderId="1" xfId="0" applyNumberFormat="1" applyFont="1" applyBorder="1" applyAlignment="1">
      <alignment horizontal="center" wrapText="1"/>
    </xf>
    <xf numFmtId="0" fontId="29" fillId="0" borderId="0" xfId="0" applyFont="1"/>
    <xf numFmtId="0" fontId="29" fillId="0" borderId="5" xfId="0" applyFont="1" applyBorder="1" applyAlignment="1">
      <alignment horizontal="center"/>
    </xf>
    <xf numFmtId="3" fontId="29" fillId="2" borderId="17" xfId="0" applyNumberFormat="1" applyFont="1" applyFill="1" applyBorder="1" applyAlignment="1">
      <alignment horizontal="center"/>
    </xf>
    <xf numFmtId="0" fontId="0" fillId="0" borderId="37" xfId="0" applyBorder="1"/>
    <xf numFmtId="0" fontId="0" fillId="0" borderId="37" xfId="0" applyBorder="1" applyAlignment="1">
      <alignment horizontal="center"/>
    </xf>
    <xf numFmtId="3" fontId="29" fillId="0" borderId="2" xfId="0" applyNumberFormat="1" applyFont="1" applyBorder="1" applyAlignment="1">
      <alignment horizontal="center"/>
    </xf>
    <xf numFmtId="3" fontId="29" fillId="3" borderId="1" xfId="0" applyNumberFormat="1" applyFont="1" applyFill="1" applyBorder="1" applyAlignment="1">
      <alignment horizontal="center"/>
    </xf>
    <xf numFmtId="3" fontId="29" fillId="3" borderId="2" xfId="0" applyNumberFormat="1" applyFont="1" applyFill="1" applyBorder="1" applyAlignment="1">
      <alignment horizontal="center"/>
    </xf>
    <xf numFmtId="0" fontId="29" fillId="2" borderId="13" xfId="0" applyFont="1" applyFill="1" applyBorder="1" applyAlignment="1">
      <alignment horizontal="center"/>
    </xf>
    <xf numFmtId="0" fontId="0" fillId="0" borderId="39" xfId="0" applyBorder="1"/>
    <xf numFmtId="0" fontId="0" fillId="0" borderId="40" xfId="0" applyBorder="1" applyAlignment="1">
      <alignment horizontal="center"/>
    </xf>
    <xf numFmtId="0" fontId="19" fillId="0" borderId="6" xfId="0" applyFont="1" applyBorder="1"/>
    <xf numFmtId="2" fontId="19" fillId="0" borderId="7" xfId="0" applyNumberFormat="1" applyFont="1" applyBorder="1" applyAlignment="1">
      <alignment horizontal="center" wrapText="1"/>
    </xf>
    <xf numFmtId="3" fontId="19" fillId="0" borderId="41" xfId="0" applyNumberFormat="1" applyFont="1" applyBorder="1" applyAlignment="1">
      <alignment horizontal="center"/>
    </xf>
    <xf numFmtId="0" fontId="29" fillId="2" borderId="12" xfId="0" applyFont="1" applyFill="1" applyBorder="1"/>
    <xf numFmtId="2" fontId="29" fillId="2" borderId="3" xfId="0" applyNumberFormat="1" applyFont="1" applyFill="1" applyBorder="1" applyAlignment="1">
      <alignment horizontal="center" wrapText="1"/>
    </xf>
    <xf numFmtId="0" fontId="19" fillId="2" borderId="12" xfId="0" applyFont="1" applyFill="1" applyBorder="1"/>
    <xf numFmtId="2" fontId="19" fillId="2" borderId="3" xfId="0" applyNumberFormat="1" applyFont="1" applyFill="1" applyBorder="1" applyAlignment="1">
      <alignment horizontal="center" wrapText="1"/>
    </xf>
    <xf numFmtId="0" fontId="19" fillId="2" borderId="13" xfId="0" applyFont="1" applyFill="1" applyBorder="1" applyAlignment="1">
      <alignment horizontal="center"/>
    </xf>
    <xf numFmtId="0" fontId="0" fillId="0" borderId="42" xfId="0" applyBorder="1"/>
    <xf numFmtId="0" fontId="0" fillId="0" borderId="38" xfId="0" applyBorder="1"/>
    <xf numFmtId="0" fontId="0" fillId="0" borderId="38" xfId="0" applyBorder="1" applyAlignment="1">
      <alignment horizontal="center"/>
    </xf>
    <xf numFmtId="0" fontId="0" fillId="0" borderId="43" xfId="0" applyBorder="1" applyAlignment="1">
      <alignment horizontal="center"/>
    </xf>
    <xf numFmtId="3" fontId="19" fillId="0" borderId="1" xfId="18" applyNumberFormat="1" applyFont="1" applyBorder="1" applyAlignment="1">
      <alignment horizontal="center"/>
    </xf>
    <xf numFmtId="0" fontId="18" fillId="2" borderId="1" xfId="0" applyFont="1" applyFill="1" applyBorder="1"/>
    <xf numFmtId="0" fontId="18" fillId="2" borderId="7" xfId="0" applyFont="1" applyFill="1" applyBorder="1"/>
    <xf numFmtId="0" fontId="30" fillId="0" borderId="1" xfId="0" applyFont="1" applyBorder="1" applyAlignment="1">
      <alignment horizontal="center"/>
    </xf>
    <xf numFmtId="0" fontId="30" fillId="0" borderId="1" xfId="19" applyFont="1" applyBorder="1"/>
    <xf numFmtId="0" fontId="30" fillId="0" borderId="1" xfId="19" applyFont="1" applyBorder="1" applyAlignment="1">
      <alignment horizontal="center"/>
    </xf>
    <xf numFmtId="3" fontId="30" fillId="0" borderId="1" xfId="19" applyNumberFormat="1" applyFont="1" applyBorder="1" applyAlignment="1">
      <alignment horizontal="center"/>
    </xf>
    <xf numFmtId="0" fontId="31" fillId="0" borderId="1" xfId="16" applyFont="1" applyBorder="1" applyAlignment="1">
      <alignment horizontal="center" vertical="center"/>
    </xf>
    <xf numFmtId="14" fontId="30" fillId="0" borderId="1" xfId="19" applyNumberFormat="1" applyFont="1" applyBorder="1" applyAlignment="1">
      <alignment horizontal="center"/>
    </xf>
    <xf numFmtId="4" fontId="32" fillId="0" borderId="1" xfId="20" applyNumberFormat="1" applyFont="1" applyBorder="1" applyAlignment="1">
      <alignment horizontal="center" vertical="center"/>
    </xf>
    <xf numFmtId="0" fontId="0" fillId="2" borderId="15" xfId="0" applyFont="1" applyFill="1" applyBorder="1"/>
    <xf numFmtId="0" fontId="0" fillId="0" borderId="16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3" borderId="21" xfId="0" applyNumberFormat="1" applyFont="1" applyFill="1" applyBorder="1" applyAlignment="1">
      <alignment horizontal="center"/>
    </xf>
    <xf numFmtId="3" fontId="0" fillId="2" borderId="21" xfId="0" applyNumberFormat="1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3" borderId="21" xfId="0" applyNumberFormat="1" applyFont="1" applyFill="1" applyBorder="1" applyAlignment="1">
      <alignment horizontal="center"/>
    </xf>
    <xf numFmtId="0" fontId="24" fillId="0" borderId="1" xfId="17" applyFont="1" applyBorder="1" applyAlignment="1">
      <alignment vertical="center" wrapText="1"/>
    </xf>
    <xf numFmtId="0" fontId="25" fillId="4" borderId="1" xfId="17" applyFont="1" applyFill="1" applyBorder="1"/>
    <xf numFmtId="0" fontId="23" fillId="0" borderId="2" xfId="17" applyBorder="1"/>
    <xf numFmtId="0" fontId="23" fillId="0" borderId="27" xfId="17" applyBorder="1"/>
    <xf numFmtId="0" fontId="1" fillId="0" borderId="1" xfId="18" applyFont="1" applyBorder="1" applyAlignment="1">
      <alignment horizontal="center"/>
    </xf>
  </cellXfs>
  <cellStyles count="40">
    <cellStyle name="Обычный" xfId="0" builtinId="0"/>
    <cellStyle name="Обычный 10" xfId="20"/>
    <cellStyle name="Обычный 10 2" xfId="39"/>
    <cellStyle name="Обычный 2" xfId="1"/>
    <cellStyle name="Обычный 2 2" xfId="2"/>
    <cellStyle name="Обычный 2 2 2" xfId="5"/>
    <cellStyle name="Обычный 2 2 2 2" xfId="11"/>
    <cellStyle name="Обычный 2 2 2 2 2" xfId="31"/>
    <cellStyle name="Обычный 2 2 2 3" xfId="25"/>
    <cellStyle name="Обычный 2 2 3" xfId="8"/>
    <cellStyle name="Обычный 2 2 3 2" xfId="28"/>
    <cellStyle name="Обычный 2 2 4" xfId="22"/>
    <cellStyle name="Обычный 2 3" xfId="4"/>
    <cellStyle name="Обычный 2 3 2" xfId="10"/>
    <cellStyle name="Обычный 2 3 2 2" xfId="30"/>
    <cellStyle name="Обычный 2 3 3" xfId="24"/>
    <cellStyle name="Обычный 2 4" xfId="7"/>
    <cellStyle name="Обычный 2 4 2" xfId="27"/>
    <cellStyle name="Обычный 2 5" xfId="21"/>
    <cellStyle name="Обычный 3" xfId="3"/>
    <cellStyle name="Обычный 3 2" xfId="6"/>
    <cellStyle name="Обычный 3 2 2" xfId="12"/>
    <cellStyle name="Обычный 3 2 2 2" xfId="32"/>
    <cellStyle name="Обычный 3 2 3" xfId="26"/>
    <cellStyle name="Обычный 3 3" xfId="9"/>
    <cellStyle name="Обычный 3 3 2" xfId="29"/>
    <cellStyle name="Обычный 3 4" xfId="23"/>
    <cellStyle name="Обычный 4" xfId="13"/>
    <cellStyle name="Обычный 4 2" xfId="33"/>
    <cellStyle name="Обычный 5" xfId="14"/>
    <cellStyle name="Обычный 5 2" xfId="34"/>
    <cellStyle name="Обычный 6" xfId="15"/>
    <cellStyle name="Обычный 6 2" xfId="35"/>
    <cellStyle name="Обычный 7" xfId="16"/>
    <cellStyle name="Обычный 7 2" xfId="36"/>
    <cellStyle name="Обычный 8" xfId="18"/>
    <cellStyle name="Обычный 8 2" xfId="37"/>
    <cellStyle name="Обычный 9" xfId="19"/>
    <cellStyle name="Обычный 9 2" xfId="38"/>
    <cellStyle name="Обычный_Лист1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0"/>
  <sheetViews>
    <sheetView zoomScale="90" zoomScaleNormal="90" workbookViewId="0">
      <selection activeCell="A2" sqref="A2"/>
    </sheetView>
  </sheetViews>
  <sheetFormatPr defaultRowHeight="15" x14ac:dyDescent="0.25"/>
  <cols>
    <col min="1" max="1" width="7.5703125" customWidth="1"/>
    <col min="2" max="2" width="27.85546875" customWidth="1"/>
    <col min="7" max="7" width="11" customWidth="1"/>
    <col min="8" max="8" width="11.42578125" customWidth="1"/>
    <col min="9" max="9" width="14.85546875" customWidth="1"/>
    <col min="10" max="10" width="12.140625" customWidth="1"/>
    <col min="11" max="11" width="17.140625" customWidth="1"/>
    <col min="12" max="12" width="14.28515625" customWidth="1"/>
    <col min="13" max="13" width="31" customWidth="1"/>
    <col min="15" max="15" width="12.85546875" customWidth="1"/>
    <col min="16" max="16" width="15.85546875" customWidth="1"/>
    <col min="17" max="17" width="26" customWidth="1"/>
  </cols>
  <sheetData>
    <row r="1" spans="1:16" s="65" customFormat="1" ht="18.75" x14ac:dyDescent="0.3">
      <c r="A1" s="14" t="s">
        <v>105</v>
      </c>
      <c r="J1" s="66"/>
    </row>
    <row r="2" spans="1:16" s="65" customFormat="1" ht="75" x14ac:dyDescent="0.25">
      <c r="A2" s="72" t="s">
        <v>31</v>
      </c>
      <c r="B2" s="72" t="s">
        <v>22</v>
      </c>
      <c r="C2" s="72" t="s">
        <v>23</v>
      </c>
      <c r="D2" s="72" t="s">
        <v>24</v>
      </c>
      <c r="E2" s="72" t="s">
        <v>25</v>
      </c>
      <c r="F2" s="72" t="s">
        <v>26</v>
      </c>
      <c r="G2" s="72" t="s">
        <v>39</v>
      </c>
      <c r="H2" s="72" t="s">
        <v>42</v>
      </c>
      <c r="I2" s="79" t="s">
        <v>43</v>
      </c>
      <c r="J2" s="72" t="s">
        <v>32</v>
      </c>
      <c r="K2" s="72" t="s">
        <v>33</v>
      </c>
      <c r="L2" s="73" t="s">
        <v>6</v>
      </c>
    </row>
    <row r="3" spans="1:16" s="87" customFormat="1" x14ac:dyDescent="0.25">
      <c r="A3" s="183">
        <v>1</v>
      </c>
      <c r="B3" s="184" t="s">
        <v>40</v>
      </c>
      <c r="C3" s="185">
        <v>1</v>
      </c>
      <c r="D3" s="185">
        <v>5</v>
      </c>
      <c r="E3" s="185">
        <v>2</v>
      </c>
      <c r="F3" s="185">
        <v>1</v>
      </c>
      <c r="G3" s="185">
        <v>36.950000000000003</v>
      </c>
      <c r="H3" s="186">
        <v>71531</v>
      </c>
      <c r="I3" s="186">
        <f t="shared" ref="I3:I4" si="0">H3*G3</f>
        <v>2643070.4500000002</v>
      </c>
      <c r="J3" s="187" t="s">
        <v>34</v>
      </c>
      <c r="K3" s="188">
        <v>44713</v>
      </c>
      <c r="L3" s="185" t="s">
        <v>41</v>
      </c>
      <c r="M3" s="157" t="s">
        <v>101</v>
      </c>
      <c r="O3"/>
      <c r="P3"/>
    </row>
    <row r="4" spans="1:16" x14ac:dyDescent="0.25">
      <c r="A4" s="183">
        <v>2</v>
      </c>
      <c r="B4" s="184" t="s">
        <v>40</v>
      </c>
      <c r="C4" s="185">
        <v>1</v>
      </c>
      <c r="D4" s="185">
        <v>96</v>
      </c>
      <c r="E4" s="185">
        <v>17</v>
      </c>
      <c r="F4" s="185">
        <v>1</v>
      </c>
      <c r="G4" s="185">
        <v>35.85</v>
      </c>
      <c r="H4" s="186">
        <v>71365</v>
      </c>
      <c r="I4" s="186">
        <f t="shared" si="0"/>
        <v>2558435.25</v>
      </c>
      <c r="J4" s="187" t="s">
        <v>34</v>
      </c>
      <c r="K4" s="188">
        <v>44713</v>
      </c>
      <c r="L4" s="185" t="s">
        <v>41</v>
      </c>
      <c r="M4" s="157" t="s">
        <v>101</v>
      </c>
    </row>
    <row r="5" spans="1:16" x14ac:dyDescent="0.25">
      <c r="A5" s="46">
        <v>3</v>
      </c>
      <c r="B5" s="74" t="s">
        <v>40</v>
      </c>
      <c r="C5" s="75">
        <v>1</v>
      </c>
      <c r="D5" s="75">
        <v>4</v>
      </c>
      <c r="E5" s="75">
        <v>2</v>
      </c>
      <c r="F5" s="75">
        <v>1</v>
      </c>
      <c r="G5" s="75">
        <v>35.57</v>
      </c>
      <c r="H5" s="76">
        <v>75625.527129603593</v>
      </c>
      <c r="I5" s="76">
        <f>H5*G5</f>
        <v>2690000</v>
      </c>
      <c r="J5" s="77" t="s">
        <v>34</v>
      </c>
      <c r="K5" s="78">
        <v>44676</v>
      </c>
      <c r="L5" s="75" t="s">
        <v>41</v>
      </c>
      <c r="M5" s="80"/>
    </row>
    <row r="6" spans="1:16" x14ac:dyDescent="0.25">
      <c r="A6" s="46">
        <v>4</v>
      </c>
      <c r="B6" s="74" t="s">
        <v>40</v>
      </c>
      <c r="C6" s="75">
        <v>1</v>
      </c>
      <c r="D6" s="75">
        <v>10</v>
      </c>
      <c r="E6" s="75">
        <v>3</v>
      </c>
      <c r="F6" s="75">
        <v>1</v>
      </c>
      <c r="G6" s="75">
        <v>35.57</v>
      </c>
      <c r="H6" s="76">
        <v>75625.527129603593</v>
      </c>
      <c r="I6" s="76">
        <f t="shared" ref="I6:I20" si="1">H6*G6</f>
        <v>2690000</v>
      </c>
      <c r="J6" s="77" t="s">
        <v>34</v>
      </c>
      <c r="K6" s="78">
        <v>44676</v>
      </c>
      <c r="L6" s="75" t="s">
        <v>41</v>
      </c>
      <c r="M6" s="80"/>
    </row>
    <row r="7" spans="1:16" x14ac:dyDescent="0.25">
      <c r="A7" s="46">
        <v>5</v>
      </c>
      <c r="B7" s="74" t="s">
        <v>40</v>
      </c>
      <c r="C7" s="75">
        <v>1</v>
      </c>
      <c r="D7" s="75">
        <v>16</v>
      </c>
      <c r="E7" s="75">
        <v>4</v>
      </c>
      <c r="F7" s="75">
        <v>1</v>
      </c>
      <c r="G7" s="75">
        <v>35.57</v>
      </c>
      <c r="H7" s="76">
        <v>75625.527129603593</v>
      </c>
      <c r="I7" s="76">
        <f t="shared" si="1"/>
        <v>2690000</v>
      </c>
      <c r="J7" s="77" t="s">
        <v>34</v>
      </c>
      <c r="K7" s="78">
        <v>44676</v>
      </c>
      <c r="L7" s="75" t="s">
        <v>41</v>
      </c>
      <c r="M7" s="80"/>
    </row>
    <row r="8" spans="1:16" x14ac:dyDescent="0.25">
      <c r="A8" s="46">
        <v>6</v>
      </c>
      <c r="B8" s="74" t="s">
        <v>40</v>
      </c>
      <c r="C8" s="75">
        <v>1</v>
      </c>
      <c r="D8" s="75">
        <v>22</v>
      </c>
      <c r="E8" s="75">
        <v>5</v>
      </c>
      <c r="F8" s="75">
        <v>1</v>
      </c>
      <c r="G8" s="75">
        <v>35.57</v>
      </c>
      <c r="H8" s="76">
        <v>75625.527129603593</v>
      </c>
      <c r="I8" s="76">
        <f t="shared" si="1"/>
        <v>2690000</v>
      </c>
      <c r="J8" s="77" t="s">
        <v>34</v>
      </c>
      <c r="K8" s="78">
        <v>44676</v>
      </c>
      <c r="L8" s="75" t="s">
        <v>41</v>
      </c>
      <c r="M8" s="80"/>
    </row>
    <row r="9" spans="1:16" x14ac:dyDescent="0.25">
      <c r="A9" s="46">
        <v>7</v>
      </c>
      <c r="B9" s="74" t="s">
        <v>40</v>
      </c>
      <c r="C9" s="75">
        <v>1</v>
      </c>
      <c r="D9" s="75">
        <v>28</v>
      </c>
      <c r="E9" s="75">
        <v>6</v>
      </c>
      <c r="F9" s="75">
        <v>1</v>
      </c>
      <c r="G9" s="75">
        <v>35.57</v>
      </c>
      <c r="H9" s="76">
        <v>75625.527129603593</v>
      </c>
      <c r="I9" s="76">
        <f t="shared" si="1"/>
        <v>2690000</v>
      </c>
      <c r="J9" s="77" t="s">
        <v>34</v>
      </c>
      <c r="K9" s="78">
        <v>44676</v>
      </c>
      <c r="L9" s="75" t="s">
        <v>41</v>
      </c>
      <c r="M9" s="80"/>
    </row>
    <row r="10" spans="1:16" x14ac:dyDescent="0.25">
      <c r="A10" s="46">
        <v>8</v>
      </c>
      <c r="B10" s="74" t="s">
        <v>40</v>
      </c>
      <c r="C10" s="75">
        <v>1</v>
      </c>
      <c r="D10" s="75">
        <v>34</v>
      </c>
      <c r="E10" s="75">
        <v>7</v>
      </c>
      <c r="F10" s="75">
        <v>1</v>
      </c>
      <c r="G10" s="75">
        <v>35.57</v>
      </c>
      <c r="H10" s="76">
        <v>75625.527129603593</v>
      </c>
      <c r="I10" s="76">
        <f t="shared" si="1"/>
        <v>2690000</v>
      </c>
      <c r="J10" s="77" t="s">
        <v>34</v>
      </c>
      <c r="K10" s="78">
        <v>44676</v>
      </c>
      <c r="L10" s="75" t="s">
        <v>41</v>
      </c>
      <c r="M10" s="80"/>
    </row>
    <row r="11" spans="1:16" x14ac:dyDescent="0.25">
      <c r="A11" s="46">
        <v>9</v>
      </c>
      <c r="B11" s="74" t="s">
        <v>40</v>
      </c>
      <c r="C11" s="75">
        <v>1</v>
      </c>
      <c r="D11" s="75">
        <v>40</v>
      </c>
      <c r="E11" s="75">
        <v>8</v>
      </c>
      <c r="F11" s="75">
        <v>1</v>
      </c>
      <c r="G11" s="75">
        <v>35.57</v>
      </c>
      <c r="H11" s="76">
        <v>75625.527129603593</v>
      </c>
      <c r="I11" s="76">
        <f t="shared" si="1"/>
        <v>2690000</v>
      </c>
      <c r="J11" s="77" t="s">
        <v>34</v>
      </c>
      <c r="K11" s="78">
        <v>44676</v>
      </c>
      <c r="L11" s="75" t="s">
        <v>41</v>
      </c>
      <c r="M11" s="80"/>
    </row>
    <row r="12" spans="1:16" x14ac:dyDescent="0.25">
      <c r="A12" s="46">
        <v>10</v>
      </c>
      <c r="B12" s="74" t="s">
        <v>40</v>
      </c>
      <c r="C12" s="75">
        <v>1</v>
      </c>
      <c r="D12" s="75">
        <v>46</v>
      </c>
      <c r="E12" s="75">
        <v>9</v>
      </c>
      <c r="F12" s="75">
        <v>1</v>
      </c>
      <c r="G12" s="75">
        <v>35.57</v>
      </c>
      <c r="H12" s="76">
        <v>75625.527129603593</v>
      </c>
      <c r="I12" s="76">
        <f t="shared" si="1"/>
        <v>2690000</v>
      </c>
      <c r="J12" s="77" t="s">
        <v>34</v>
      </c>
      <c r="K12" s="78">
        <v>44676</v>
      </c>
      <c r="L12" s="75" t="s">
        <v>41</v>
      </c>
      <c r="M12" s="80"/>
    </row>
    <row r="13" spans="1:16" x14ac:dyDescent="0.25">
      <c r="A13" s="46">
        <v>11</v>
      </c>
      <c r="B13" s="74" t="s">
        <v>40</v>
      </c>
      <c r="C13" s="75">
        <v>1</v>
      </c>
      <c r="D13" s="75">
        <v>52</v>
      </c>
      <c r="E13" s="75">
        <v>10</v>
      </c>
      <c r="F13" s="75">
        <v>1</v>
      </c>
      <c r="G13" s="75">
        <v>35.57</v>
      </c>
      <c r="H13" s="76">
        <v>75625.527129603593</v>
      </c>
      <c r="I13" s="76">
        <f t="shared" si="1"/>
        <v>2690000</v>
      </c>
      <c r="J13" s="77" t="s">
        <v>34</v>
      </c>
      <c r="K13" s="78">
        <v>44676</v>
      </c>
      <c r="L13" s="75" t="s">
        <v>41</v>
      </c>
      <c r="M13" s="80"/>
    </row>
    <row r="14" spans="1:16" x14ac:dyDescent="0.25">
      <c r="A14" s="46">
        <v>12</v>
      </c>
      <c r="B14" s="74" t="s">
        <v>40</v>
      </c>
      <c r="C14" s="75">
        <v>1</v>
      </c>
      <c r="D14" s="75">
        <v>58</v>
      </c>
      <c r="E14" s="75">
        <v>11</v>
      </c>
      <c r="F14" s="75">
        <v>1</v>
      </c>
      <c r="G14" s="75">
        <v>35.57</v>
      </c>
      <c r="H14" s="76">
        <v>75625.527129603593</v>
      </c>
      <c r="I14" s="76">
        <f t="shared" si="1"/>
        <v>2690000</v>
      </c>
      <c r="J14" s="77" t="s">
        <v>34</v>
      </c>
      <c r="K14" s="78">
        <v>44676</v>
      </c>
      <c r="L14" s="75" t="s">
        <v>41</v>
      </c>
      <c r="M14" s="80"/>
    </row>
    <row r="15" spans="1:16" x14ac:dyDescent="0.25">
      <c r="A15" s="46">
        <v>13</v>
      </c>
      <c r="B15" s="74" t="s">
        <v>40</v>
      </c>
      <c r="C15" s="75">
        <v>1</v>
      </c>
      <c r="D15" s="75">
        <v>64</v>
      </c>
      <c r="E15" s="75">
        <v>12</v>
      </c>
      <c r="F15" s="75">
        <v>1</v>
      </c>
      <c r="G15" s="75">
        <v>35.57</v>
      </c>
      <c r="H15" s="76">
        <v>75625.527129603593</v>
      </c>
      <c r="I15" s="76">
        <f t="shared" si="1"/>
        <v>2690000</v>
      </c>
      <c r="J15" s="77" t="s">
        <v>34</v>
      </c>
      <c r="K15" s="78">
        <v>44676</v>
      </c>
      <c r="L15" s="75" t="s">
        <v>41</v>
      </c>
      <c r="M15" s="80"/>
    </row>
    <row r="16" spans="1:16" x14ac:dyDescent="0.25">
      <c r="A16" s="46">
        <v>14</v>
      </c>
      <c r="B16" s="74" t="s">
        <v>40</v>
      </c>
      <c r="C16" s="75">
        <v>1</v>
      </c>
      <c r="D16" s="75">
        <v>70</v>
      </c>
      <c r="E16" s="75">
        <v>13</v>
      </c>
      <c r="F16" s="75">
        <v>1</v>
      </c>
      <c r="G16" s="75">
        <v>35.57</v>
      </c>
      <c r="H16" s="76">
        <v>75625.527129603593</v>
      </c>
      <c r="I16" s="76">
        <f t="shared" si="1"/>
        <v>2690000</v>
      </c>
      <c r="J16" s="77" t="s">
        <v>34</v>
      </c>
      <c r="K16" s="78">
        <v>44676</v>
      </c>
      <c r="L16" s="75" t="s">
        <v>41</v>
      </c>
      <c r="M16" s="80"/>
    </row>
    <row r="17" spans="1:13" x14ac:dyDescent="0.25">
      <c r="A17" s="46">
        <v>15</v>
      </c>
      <c r="B17" s="74" t="s">
        <v>40</v>
      </c>
      <c r="C17" s="75">
        <v>1</v>
      </c>
      <c r="D17" s="75">
        <v>76</v>
      </c>
      <c r="E17" s="75">
        <v>14</v>
      </c>
      <c r="F17" s="75">
        <v>1</v>
      </c>
      <c r="G17" s="75">
        <v>35.57</v>
      </c>
      <c r="H17" s="76">
        <v>75625.527129603593</v>
      </c>
      <c r="I17" s="76">
        <f t="shared" si="1"/>
        <v>2690000</v>
      </c>
      <c r="J17" s="77" t="s">
        <v>34</v>
      </c>
      <c r="K17" s="78">
        <v>44676</v>
      </c>
      <c r="L17" s="75" t="s">
        <v>41</v>
      </c>
      <c r="M17" s="80"/>
    </row>
    <row r="18" spans="1:13" x14ac:dyDescent="0.25">
      <c r="A18" s="46">
        <v>16</v>
      </c>
      <c r="B18" s="74" t="s">
        <v>40</v>
      </c>
      <c r="C18" s="75">
        <v>1</v>
      </c>
      <c r="D18" s="75">
        <v>82</v>
      </c>
      <c r="E18" s="75">
        <v>15</v>
      </c>
      <c r="F18" s="75">
        <v>1</v>
      </c>
      <c r="G18" s="75">
        <v>35.57</v>
      </c>
      <c r="H18" s="76">
        <v>75625.527129603593</v>
      </c>
      <c r="I18" s="76">
        <f t="shared" si="1"/>
        <v>2690000</v>
      </c>
      <c r="J18" s="77" t="s">
        <v>34</v>
      </c>
      <c r="K18" s="78">
        <v>44676</v>
      </c>
      <c r="L18" s="75" t="s">
        <v>41</v>
      </c>
      <c r="M18" s="80"/>
    </row>
    <row r="19" spans="1:13" x14ac:dyDescent="0.25">
      <c r="A19" s="46">
        <v>17</v>
      </c>
      <c r="B19" s="74" t="s">
        <v>40</v>
      </c>
      <c r="C19" s="75">
        <v>1</v>
      </c>
      <c r="D19" s="75">
        <v>88</v>
      </c>
      <c r="E19" s="75">
        <v>16</v>
      </c>
      <c r="F19" s="75">
        <v>1</v>
      </c>
      <c r="G19" s="75">
        <v>35.57</v>
      </c>
      <c r="H19" s="76">
        <v>75625.527129603593</v>
      </c>
      <c r="I19" s="76">
        <f t="shared" si="1"/>
        <v>2690000</v>
      </c>
      <c r="J19" s="77" t="s">
        <v>34</v>
      </c>
      <c r="K19" s="78">
        <v>44676</v>
      </c>
      <c r="L19" s="75" t="s">
        <v>41</v>
      </c>
      <c r="M19" s="80"/>
    </row>
    <row r="20" spans="1:13" x14ac:dyDescent="0.25">
      <c r="A20" s="46">
        <v>18</v>
      </c>
      <c r="B20" s="74" t="s">
        <v>40</v>
      </c>
      <c r="C20" s="75">
        <v>1</v>
      </c>
      <c r="D20" s="75">
        <v>94</v>
      </c>
      <c r="E20" s="75">
        <v>17</v>
      </c>
      <c r="F20" s="75">
        <v>1</v>
      </c>
      <c r="G20" s="75">
        <v>35.57</v>
      </c>
      <c r="H20" s="76">
        <v>75625.527129603593</v>
      </c>
      <c r="I20" s="76">
        <f t="shared" si="1"/>
        <v>2690000</v>
      </c>
      <c r="J20" s="77" t="s">
        <v>34</v>
      </c>
      <c r="K20" s="78">
        <v>44676</v>
      </c>
      <c r="L20" s="75" t="s">
        <v>41</v>
      </c>
      <c r="M20" s="80"/>
    </row>
  </sheetData>
  <sortState ref="A3:K27">
    <sortCondition ref="G3:G27"/>
  </sortState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29"/>
  <sheetViews>
    <sheetView zoomScale="90" zoomScaleNormal="90" workbookViewId="0">
      <selection activeCell="B12" sqref="B12"/>
    </sheetView>
  </sheetViews>
  <sheetFormatPr defaultColWidth="8.85546875" defaultRowHeight="15" x14ac:dyDescent="0.25"/>
  <cols>
    <col min="1" max="1" width="49.7109375" customWidth="1"/>
    <col min="2" max="4" width="10.42578125" customWidth="1"/>
    <col min="5" max="5" width="11.28515625" style="1" customWidth="1"/>
    <col min="6" max="6" width="10.42578125" customWidth="1"/>
    <col min="7" max="7" width="11.140625" style="1" customWidth="1"/>
    <col min="8" max="8" width="11.42578125" style="1" customWidth="1"/>
    <col min="9" max="9" width="11.28515625" style="1" customWidth="1"/>
    <col min="10" max="10" width="11.42578125" style="1" customWidth="1"/>
    <col min="11" max="11" width="27.7109375" style="1" customWidth="1"/>
    <col min="12" max="12" width="32.7109375" customWidth="1"/>
    <col min="15" max="15" width="11.140625" customWidth="1"/>
    <col min="16" max="16" width="9.85546875" customWidth="1"/>
    <col min="21" max="21" width="8.85546875" customWidth="1"/>
  </cols>
  <sheetData>
    <row r="1" spans="1:12" s="2" customFormat="1" ht="27.75" customHeight="1" thickBot="1" x14ac:dyDescent="0.35">
      <c r="A1" s="81" t="s">
        <v>106</v>
      </c>
      <c r="E1" s="4"/>
      <c r="G1" s="4"/>
      <c r="H1" s="4"/>
      <c r="I1" s="4"/>
      <c r="J1" s="4"/>
      <c r="K1" s="4"/>
    </row>
    <row r="2" spans="1:12" s="3" customFormat="1" ht="32.25" customHeight="1" thickBot="1" x14ac:dyDescent="0.3">
      <c r="A2" s="50" t="s">
        <v>0</v>
      </c>
      <c r="B2" s="51" t="s">
        <v>2</v>
      </c>
      <c r="C2" s="52" t="s">
        <v>28</v>
      </c>
      <c r="D2" s="51" t="s">
        <v>7</v>
      </c>
      <c r="E2" s="52" t="s">
        <v>27</v>
      </c>
      <c r="F2" s="51" t="s">
        <v>7</v>
      </c>
      <c r="G2" s="52" t="s">
        <v>29</v>
      </c>
      <c r="H2" s="51" t="s">
        <v>7</v>
      </c>
      <c r="I2" s="52" t="s">
        <v>30</v>
      </c>
      <c r="J2" s="51" t="s">
        <v>7</v>
      </c>
      <c r="K2" s="53" t="s">
        <v>6</v>
      </c>
    </row>
    <row r="3" spans="1:12" s="157" customFormat="1" ht="15.75" customHeight="1" x14ac:dyDescent="0.25">
      <c r="A3" s="155" t="s">
        <v>14</v>
      </c>
      <c r="B3" s="156">
        <v>57.75</v>
      </c>
      <c r="C3" s="162">
        <v>76850</v>
      </c>
      <c r="D3" s="163">
        <f t="shared" ref="D3" si="0">C3*B3</f>
        <v>4438087.5</v>
      </c>
      <c r="E3" s="162">
        <v>77350</v>
      </c>
      <c r="F3" s="163">
        <f t="shared" ref="F3" si="1">B3*E3</f>
        <v>4466962.5</v>
      </c>
      <c r="G3" s="162">
        <v>77850</v>
      </c>
      <c r="H3" s="164">
        <f t="shared" ref="H3" si="2">G3*B3</f>
        <v>4495837.5</v>
      </c>
      <c r="I3" s="162">
        <v>77350</v>
      </c>
      <c r="J3" s="163">
        <f t="shared" ref="J3" si="3">I3*B3</f>
        <v>4466962.5</v>
      </c>
      <c r="K3" s="158" t="s">
        <v>1</v>
      </c>
      <c r="L3" s="157" t="s">
        <v>101</v>
      </c>
    </row>
    <row r="4" spans="1:12" s="157" customFormat="1" ht="15" customHeight="1" x14ac:dyDescent="0.25">
      <c r="A4" s="171"/>
      <c r="B4" s="172"/>
      <c r="C4" s="159"/>
      <c r="D4" s="159"/>
      <c r="E4" s="159"/>
      <c r="F4" s="159"/>
      <c r="G4" s="159"/>
      <c r="H4" s="159"/>
      <c r="I4" s="159"/>
      <c r="J4" s="159"/>
      <c r="K4" s="165"/>
    </row>
    <row r="5" spans="1:12" s="157" customFormat="1" ht="15" customHeight="1" x14ac:dyDescent="0.25">
      <c r="A5" s="8" t="s">
        <v>21</v>
      </c>
      <c r="B5" s="42">
        <v>34.78</v>
      </c>
      <c r="C5" s="140">
        <v>80050</v>
      </c>
      <c r="D5" s="15">
        <v>2784139</v>
      </c>
      <c r="E5" s="140">
        <v>80550</v>
      </c>
      <c r="F5" s="15">
        <v>2801529</v>
      </c>
      <c r="G5" s="140">
        <v>81050</v>
      </c>
      <c r="H5" s="15">
        <v>2818919</v>
      </c>
      <c r="I5" s="140">
        <v>80550</v>
      </c>
      <c r="J5" s="15">
        <v>2801529</v>
      </c>
      <c r="K5" s="10" t="s">
        <v>1</v>
      </c>
    </row>
    <row r="6" spans="1:12" s="157" customFormat="1" ht="15" customHeight="1" thickBot="1" x14ac:dyDescent="0.3">
      <c r="A6" s="23" t="s">
        <v>21</v>
      </c>
      <c r="B6" s="43">
        <v>35.57</v>
      </c>
      <c r="C6" s="139">
        <v>80050</v>
      </c>
      <c r="D6" s="24">
        <v>2847379</v>
      </c>
      <c r="E6" s="139">
        <v>80550</v>
      </c>
      <c r="F6" s="24">
        <v>2865164</v>
      </c>
      <c r="G6" s="139">
        <v>81050</v>
      </c>
      <c r="H6" s="24">
        <v>2882949</v>
      </c>
      <c r="I6" s="139">
        <v>80550</v>
      </c>
      <c r="J6" s="24">
        <v>2865164</v>
      </c>
      <c r="K6" s="26" t="s">
        <v>1</v>
      </c>
    </row>
    <row r="7" spans="1:12" s="157" customFormat="1" ht="15" customHeight="1" thickTop="1" x14ac:dyDescent="0.25">
      <c r="A7" s="173"/>
      <c r="B7" s="174"/>
      <c r="C7" s="138"/>
      <c r="D7" s="138"/>
      <c r="E7" s="138"/>
      <c r="F7" s="138"/>
      <c r="G7" s="138"/>
      <c r="H7" s="138"/>
      <c r="I7" s="138"/>
      <c r="J7" s="138"/>
      <c r="K7" s="175"/>
    </row>
    <row r="8" spans="1:12" s="157" customFormat="1" ht="15" customHeight="1" thickBot="1" x14ac:dyDescent="0.3">
      <c r="A8" s="23" t="s">
        <v>20</v>
      </c>
      <c r="B8" s="43">
        <v>37.07</v>
      </c>
      <c r="C8" s="139">
        <v>80050</v>
      </c>
      <c r="D8" s="24">
        <v>2967454</v>
      </c>
      <c r="E8" s="139">
        <v>80550</v>
      </c>
      <c r="F8" s="24">
        <v>2985989</v>
      </c>
      <c r="G8" s="139">
        <v>81050</v>
      </c>
      <c r="H8" s="24">
        <v>3004524</v>
      </c>
      <c r="I8" s="139">
        <v>80550</v>
      </c>
      <c r="J8" s="24">
        <v>2985989</v>
      </c>
      <c r="K8" s="26" t="s">
        <v>1</v>
      </c>
    </row>
    <row r="9" spans="1:12" s="157" customFormat="1" ht="15" customHeight="1" thickTop="1" x14ac:dyDescent="0.25">
      <c r="A9" s="173"/>
      <c r="B9" s="174"/>
      <c r="C9" s="138"/>
      <c r="D9" s="138"/>
      <c r="E9" s="138"/>
      <c r="F9" s="138"/>
      <c r="G9" s="138"/>
      <c r="H9" s="138"/>
      <c r="I9" s="138"/>
      <c r="J9" s="138"/>
      <c r="K9" s="175"/>
    </row>
    <row r="10" spans="1:12" s="157" customFormat="1" ht="15" customHeight="1" thickBot="1" x14ac:dyDescent="0.3">
      <c r="A10" s="23" t="s">
        <v>15</v>
      </c>
      <c r="B10" s="43">
        <v>37.090000000000003</v>
      </c>
      <c r="C10" s="139">
        <v>80050</v>
      </c>
      <c r="D10" s="24">
        <v>2969055</v>
      </c>
      <c r="E10" s="139">
        <v>80550</v>
      </c>
      <c r="F10" s="24">
        <v>2987600</v>
      </c>
      <c r="G10" s="139">
        <v>81050</v>
      </c>
      <c r="H10" s="24">
        <v>3006145</v>
      </c>
      <c r="I10" s="139">
        <v>80550</v>
      </c>
      <c r="J10" s="24">
        <v>2987600</v>
      </c>
      <c r="K10" s="26" t="s">
        <v>1</v>
      </c>
    </row>
    <row r="11" spans="1:12" ht="15" customHeight="1" thickTop="1" thickBot="1" x14ac:dyDescent="0.3">
      <c r="A11" s="176"/>
      <c r="B11" s="177"/>
      <c r="C11" s="177"/>
      <c r="D11" s="177"/>
      <c r="E11" s="178"/>
      <c r="F11" s="177"/>
      <c r="G11" s="178"/>
      <c r="H11" s="178"/>
      <c r="I11" s="178"/>
      <c r="J11" s="178"/>
      <c r="K11" s="179"/>
    </row>
    <row r="12" spans="1:12" ht="45" customHeight="1" thickBot="1" x14ac:dyDescent="0.3">
      <c r="A12" s="50" t="s">
        <v>0</v>
      </c>
      <c r="B12" s="51" t="s">
        <v>2</v>
      </c>
      <c r="C12" s="52" t="s">
        <v>28</v>
      </c>
      <c r="D12" s="51" t="s">
        <v>7</v>
      </c>
      <c r="E12" s="52" t="s">
        <v>27</v>
      </c>
      <c r="F12" s="51" t="s">
        <v>7</v>
      </c>
      <c r="G12" s="52" t="s">
        <v>103</v>
      </c>
      <c r="H12" s="51" t="s">
        <v>7</v>
      </c>
      <c r="I12" s="52" t="s">
        <v>104</v>
      </c>
      <c r="J12" s="51" t="s">
        <v>7</v>
      </c>
      <c r="K12" s="53" t="s">
        <v>6</v>
      </c>
    </row>
    <row r="13" spans="1:12" x14ac:dyDescent="0.25">
      <c r="A13" s="11" t="s">
        <v>50</v>
      </c>
      <c r="B13" s="44">
        <v>21.6</v>
      </c>
      <c r="C13" s="54">
        <v>103250</v>
      </c>
      <c r="D13" s="17">
        <f>C13*B13</f>
        <v>2230200</v>
      </c>
      <c r="E13" s="54">
        <v>103750</v>
      </c>
      <c r="F13" s="17">
        <f>B13*E13</f>
        <v>2241000</v>
      </c>
      <c r="G13" s="54">
        <v>104250</v>
      </c>
      <c r="H13" s="17">
        <f>G13*B13</f>
        <v>2251800</v>
      </c>
      <c r="I13" s="54">
        <v>103750</v>
      </c>
      <c r="J13" s="17">
        <f>I13*B13</f>
        <v>2241000</v>
      </c>
      <c r="K13" s="13" t="s">
        <v>52</v>
      </c>
    </row>
    <row r="14" spans="1:12" x14ac:dyDescent="0.25">
      <c r="A14" s="8" t="s">
        <v>49</v>
      </c>
      <c r="B14" s="42">
        <v>37.549999999999997</v>
      </c>
      <c r="C14" s="56">
        <v>80150</v>
      </c>
      <c r="D14" s="17">
        <f t="shared" ref="D14:D16" si="4">C14*B14</f>
        <v>3009632.5</v>
      </c>
      <c r="E14" s="56">
        <v>80650</v>
      </c>
      <c r="F14" s="17">
        <f t="shared" ref="F14:F16" si="5">B14*E14</f>
        <v>3028407.5</v>
      </c>
      <c r="G14" s="56">
        <v>81150</v>
      </c>
      <c r="H14" s="17">
        <f t="shared" ref="H14:H16" si="6">G14*B14</f>
        <v>3047182.5</v>
      </c>
      <c r="I14" s="56">
        <v>80650</v>
      </c>
      <c r="J14" s="17">
        <f t="shared" ref="J14:J16" si="7">I14*B14</f>
        <v>3028407.5</v>
      </c>
      <c r="K14" s="13" t="s">
        <v>52</v>
      </c>
    </row>
    <row r="15" spans="1:12" x14ac:dyDescent="0.25">
      <c r="A15" s="8" t="s">
        <v>51</v>
      </c>
      <c r="B15" s="42">
        <v>56.58</v>
      </c>
      <c r="C15" s="54">
        <v>74050</v>
      </c>
      <c r="D15" s="17">
        <f t="shared" si="4"/>
        <v>4189749</v>
      </c>
      <c r="E15" s="54">
        <v>74550</v>
      </c>
      <c r="F15" s="17">
        <f t="shared" si="5"/>
        <v>4218039</v>
      </c>
      <c r="G15" s="54">
        <v>75050</v>
      </c>
      <c r="H15" s="17">
        <f t="shared" si="6"/>
        <v>4246329</v>
      </c>
      <c r="I15" s="54">
        <v>74550</v>
      </c>
      <c r="J15" s="17">
        <f t="shared" si="7"/>
        <v>4218039</v>
      </c>
      <c r="K15" s="13" t="s">
        <v>52</v>
      </c>
    </row>
    <row r="16" spans="1:12" ht="15.75" thickBot="1" x14ac:dyDescent="0.3">
      <c r="A16" s="23" t="s">
        <v>51</v>
      </c>
      <c r="B16" s="88">
        <v>58.22</v>
      </c>
      <c r="C16" s="55">
        <v>74050</v>
      </c>
      <c r="D16" s="25">
        <f t="shared" si="4"/>
        <v>4311191</v>
      </c>
      <c r="E16" s="55">
        <v>74550</v>
      </c>
      <c r="F16" s="25">
        <f t="shared" si="5"/>
        <v>4340301</v>
      </c>
      <c r="G16" s="55">
        <v>75050</v>
      </c>
      <c r="H16" s="25">
        <f t="shared" si="6"/>
        <v>4369411</v>
      </c>
      <c r="I16" s="55">
        <v>74550</v>
      </c>
      <c r="J16" s="24">
        <f t="shared" si="7"/>
        <v>4340301</v>
      </c>
      <c r="K16" s="26" t="s">
        <v>52</v>
      </c>
    </row>
    <row r="17" spans="1:17" ht="16.5" thickTop="1" thickBot="1" x14ac:dyDescent="0.3">
      <c r="A17" s="166"/>
      <c r="B17" s="160"/>
      <c r="C17" s="160"/>
      <c r="D17" s="160"/>
      <c r="E17" s="161"/>
      <c r="F17" s="160"/>
      <c r="G17" s="161"/>
      <c r="H17" s="161"/>
      <c r="I17" s="161"/>
      <c r="J17" s="161"/>
      <c r="K17" s="167"/>
    </row>
    <row r="18" spans="1:17" ht="45.75" thickBot="1" x14ac:dyDescent="0.3">
      <c r="A18" s="50" t="s">
        <v>0</v>
      </c>
      <c r="B18" s="51" t="s">
        <v>2</v>
      </c>
      <c r="C18" s="52" t="s">
        <v>28</v>
      </c>
      <c r="D18" s="51" t="s">
        <v>7</v>
      </c>
      <c r="E18" s="52" t="s">
        <v>27</v>
      </c>
      <c r="F18" s="51" t="s">
        <v>7</v>
      </c>
      <c r="G18" s="52" t="s">
        <v>103</v>
      </c>
      <c r="H18" s="51" t="s">
        <v>7</v>
      </c>
      <c r="I18" s="52" t="s">
        <v>104</v>
      </c>
      <c r="J18" s="51" t="s">
        <v>7</v>
      </c>
      <c r="K18" s="53" t="s">
        <v>6</v>
      </c>
    </row>
    <row r="19" spans="1:17" x14ac:dyDescent="0.25">
      <c r="A19" s="11" t="s">
        <v>96</v>
      </c>
      <c r="B19" s="44">
        <v>21.6</v>
      </c>
      <c r="C19" s="54">
        <v>116294.444444444</v>
      </c>
      <c r="D19" s="17">
        <f>C19*B19</f>
        <v>2511959.9999999907</v>
      </c>
      <c r="E19" s="54">
        <v>116794.44444444444</v>
      </c>
      <c r="F19" s="17">
        <f>E19*B19</f>
        <v>2522760</v>
      </c>
      <c r="G19" s="54">
        <v>117294.444444444</v>
      </c>
      <c r="H19" s="17">
        <f>G19*B19</f>
        <v>2533559.9999999907</v>
      </c>
      <c r="I19" s="54">
        <v>116794.44444444444</v>
      </c>
      <c r="J19" s="17">
        <f>I19*B19</f>
        <v>2522760</v>
      </c>
      <c r="K19" s="13" t="s">
        <v>99</v>
      </c>
      <c r="M19" s="49"/>
      <c r="Q19" s="49"/>
    </row>
    <row r="20" spans="1:17" x14ac:dyDescent="0.25">
      <c r="A20" s="8" t="s">
        <v>97</v>
      </c>
      <c r="B20" s="42">
        <v>37.549999999999997</v>
      </c>
      <c r="C20" s="54">
        <f>90294.6737683089+100</f>
        <v>90394.673768308901</v>
      </c>
      <c r="D20" s="17">
        <f t="shared" ref="D20:D22" si="8">C20*B20</f>
        <v>3394319.9999999991</v>
      </c>
      <c r="E20" s="54">
        <f>90794.6737683089+100</f>
        <v>90894.673768308901</v>
      </c>
      <c r="F20" s="17">
        <f t="shared" ref="F20:F22" si="9">E20*B20</f>
        <v>3413094.9999999991</v>
      </c>
      <c r="G20" s="54">
        <f>91294.6737683089+100</f>
        <v>91394.673768308901</v>
      </c>
      <c r="H20" s="17">
        <f t="shared" ref="H20:H22" si="10">G20*B20</f>
        <v>3431869.9999999991</v>
      </c>
      <c r="I20" s="54">
        <f>90794.6737683089+100</f>
        <v>90894.673768308901</v>
      </c>
      <c r="J20" s="17">
        <f t="shared" ref="J20:J22" si="11">I20*B20</f>
        <v>3413094.9999999991</v>
      </c>
      <c r="K20" s="10" t="s">
        <v>99</v>
      </c>
      <c r="M20" s="49"/>
      <c r="Q20" s="49"/>
    </row>
    <row r="21" spans="1:17" x14ac:dyDescent="0.25">
      <c r="A21" s="8" t="s">
        <v>98</v>
      </c>
      <c r="B21" s="42">
        <v>56.58</v>
      </c>
      <c r="C21" s="54">
        <f>82851.1134676564+100</f>
        <v>82951.113467656396</v>
      </c>
      <c r="D21" s="17">
        <f t="shared" si="8"/>
        <v>4693373.9999999991</v>
      </c>
      <c r="E21" s="54">
        <f>83351.1134676564+100</f>
        <v>83451.113467656396</v>
      </c>
      <c r="F21" s="17">
        <f t="shared" si="9"/>
        <v>4721663.9999999991</v>
      </c>
      <c r="G21" s="54">
        <f>83851.1134676564+100</f>
        <v>83951.113467656396</v>
      </c>
      <c r="H21" s="17">
        <f t="shared" si="10"/>
        <v>4749953.9999999991</v>
      </c>
      <c r="I21" s="54">
        <f>83351.1134676564+100</f>
        <v>83451.113467656396</v>
      </c>
      <c r="J21" s="17">
        <f t="shared" si="11"/>
        <v>4721663.9999999991</v>
      </c>
      <c r="K21" s="10" t="s">
        <v>99</v>
      </c>
      <c r="M21" s="49"/>
      <c r="Q21" s="49"/>
    </row>
    <row r="22" spans="1:17" ht="15.75" thickBot="1" x14ac:dyDescent="0.3">
      <c r="A22" s="168" t="s">
        <v>98</v>
      </c>
      <c r="B22" s="169">
        <v>58.22</v>
      </c>
      <c r="C22" s="170">
        <v>83526.434215046407</v>
      </c>
      <c r="D22" s="91">
        <f t="shared" si="8"/>
        <v>4862909.0000000019</v>
      </c>
      <c r="E22" s="170">
        <v>84026.434215046407</v>
      </c>
      <c r="F22" s="91">
        <f t="shared" si="9"/>
        <v>4892019.0000000019</v>
      </c>
      <c r="G22" s="170">
        <v>84526.434215046407</v>
      </c>
      <c r="H22" s="91">
        <f t="shared" si="10"/>
        <v>4921129.0000000019</v>
      </c>
      <c r="I22" s="170">
        <v>84026.434215046407</v>
      </c>
      <c r="J22" s="91">
        <f t="shared" si="11"/>
        <v>4892019.0000000019</v>
      </c>
      <c r="K22" s="92" t="s">
        <v>99</v>
      </c>
      <c r="M22" s="49"/>
      <c r="Q22" s="49"/>
    </row>
    <row r="26" spans="1:17" x14ac:dyDescent="0.25">
      <c r="G26" s="153"/>
      <c r="J26" s="153"/>
    </row>
    <row r="27" spans="1:17" x14ac:dyDescent="0.25">
      <c r="J27" s="153"/>
    </row>
    <row r="28" spans="1:17" x14ac:dyDescent="0.25">
      <c r="J28" s="153"/>
    </row>
    <row r="29" spans="1:17" x14ac:dyDescent="0.25">
      <c r="J29" s="153"/>
    </row>
  </sheetData>
  <pageMargins left="0.11811023622047245" right="0.11811023622047245" top="7.874015748031496E-2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7"/>
  <sheetViews>
    <sheetView zoomScale="90" zoomScaleNormal="90" workbookViewId="0">
      <selection activeCell="F23" sqref="F23"/>
    </sheetView>
  </sheetViews>
  <sheetFormatPr defaultColWidth="8.85546875" defaultRowHeight="15" x14ac:dyDescent="0.25"/>
  <cols>
    <col min="1" max="1" width="33" customWidth="1"/>
    <col min="2" max="3" width="9.85546875" style="1" customWidth="1"/>
    <col min="4" max="4" width="11.1406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10" width="12" style="1" customWidth="1"/>
    <col min="11" max="11" width="13" style="1" customWidth="1"/>
    <col min="12" max="12" width="32.5703125" customWidth="1"/>
  </cols>
  <sheetData>
    <row r="1" spans="1:15" s="2" customFormat="1" ht="19.5" thickBot="1" x14ac:dyDescent="0.35">
      <c r="A1" s="81" t="s">
        <v>107</v>
      </c>
      <c r="E1" s="4"/>
      <c r="F1" s="4"/>
      <c r="G1" s="4"/>
      <c r="H1" s="4"/>
      <c r="I1" s="4"/>
      <c r="J1" s="4"/>
      <c r="K1" s="4"/>
    </row>
    <row r="2" spans="1:15" ht="46.5" customHeight="1" thickBot="1" x14ac:dyDescent="0.3">
      <c r="A2" s="5" t="s">
        <v>0</v>
      </c>
      <c r="B2" s="6" t="s">
        <v>2</v>
      </c>
      <c r="C2" s="6" t="s">
        <v>28</v>
      </c>
      <c r="D2" s="6" t="s">
        <v>7</v>
      </c>
      <c r="E2" s="6" t="s">
        <v>27</v>
      </c>
      <c r="F2" s="6" t="s">
        <v>7</v>
      </c>
      <c r="G2" s="6" t="s">
        <v>11</v>
      </c>
      <c r="H2" s="6" t="s">
        <v>7</v>
      </c>
      <c r="I2" s="6" t="s">
        <v>10</v>
      </c>
      <c r="J2" s="6" t="s">
        <v>7</v>
      </c>
      <c r="K2" s="7" t="s">
        <v>8</v>
      </c>
    </row>
    <row r="3" spans="1:15" x14ac:dyDescent="0.25">
      <c r="A3" s="190" t="s">
        <v>16</v>
      </c>
      <c r="B3" s="191">
        <v>37.6</v>
      </c>
      <c r="C3" s="197">
        <v>93085.106382978716</v>
      </c>
      <c r="D3" s="198">
        <f t="shared" ref="D3:D13" si="0">C3*B3</f>
        <v>3500000</v>
      </c>
      <c r="E3" s="192"/>
      <c r="F3" s="193"/>
      <c r="G3" s="194"/>
      <c r="H3" s="193"/>
      <c r="I3" s="192"/>
      <c r="J3" s="193"/>
      <c r="K3" s="195" t="s">
        <v>9</v>
      </c>
      <c r="L3" s="157"/>
    </row>
    <row r="4" spans="1:15" ht="15.75" thickBot="1" x14ac:dyDescent="0.3">
      <c r="A4" s="108" t="s">
        <v>17</v>
      </c>
      <c r="B4" s="109">
        <v>21.7</v>
      </c>
      <c r="C4" s="32">
        <v>117400</v>
      </c>
      <c r="D4" s="32">
        <f>C4*B4</f>
        <v>2547580</v>
      </c>
      <c r="E4" s="32">
        <v>117900</v>
      </c>
      <c r="F4" s="32">
        <f t="shared" ref="F4" si="1">E4*B4</f>
        <v>2558430</v>
      </c>
      <c r="G4" s="32">
        <v>118400</v>
      </c>
      <c r="H4" s="32">
        <f t="shared" ref="H4" si="2">G4*B4</f>
        <v>2569280</v>
      </c>
      <c r="I4" s="32">
        <v>118900</v>
      </c>
      <c r="J4" s="32">
        <f t="shared" ref="J4" si="3">I4*B4</f>
        <v>2580130</v>
      </c>
      <c r="K4" s="110" t="s">
        <v>9</v>
      </c>
    </row>
    <row r="5" spans="1:15" ht="15.75" thickTop="1" x14ac:dyDescent="0.25">
      <c r="A5" s="102"/>
      <c r="B5" s="103"/>
      <c r="C5" s="104"/>
      <c r="D5" s="105"/>
      <c r="E5" s="104"/>
      <c r="F5" s="105"/>
      <c r="G5" s="106"/>
      <c r="H5" s="105"/>
      <c r="I5" s="104"/>
      <c r="J5" s="105"/>
      <c r="K5" s="107"/>
    </row>
    <row r="6" spans="1:15" x14ac:dyDescent="0.25">
      <c r="A6" s="18" t="s">
        <v>18</v>
      </c>
      <c r="B6" s="19">
        <v>34</v>
      </c>
      <c r="C6" s="31">
        <v>87050</v>
      </c>
      <c r="D6" s="32">
        <f t="shared" ref="D6" si="4">C6*B6</f>
        <v>2959700</v>
      </c>
      <c r="E6" s="31">
        <v>87550</v>
      </c>
      <c r="F6" s="32">
        <f t="shared" ref="F6" si="5">E6*B6</f>
        <v>2976700</v>
      </c>
      <c r="G6" s="28">
        <v>88050</v>
      </c>
      <c r="H6" s="32">
        <f t="shared" ref="H6" si="6">G6*B6</f>
        <v>2993700</v>
      </c>
      <c r="I6" s="28">
        <v>88550</v>
      </c>
      <c r="J6" s="32">
        <f t="shared" ref="J6" si="7">I6*B6</f>
        <v>3010700</v>
      </c>
      <c r="K6" s="45" t="s">
        <v>9</v>
      </c>
    </row>
    <row r="7" spans="1:15" x14ac:dyDescent="0.25">
      <c r="A7" s="18" t="s">
        <v>18</v>
      </c>
      <c r="B7" s="46">
        <v>37</v>
      </c>
      <c r="C7" s="31">
        <v>86050</v>
      </c>
      <c r="D7" s="32">
        <f t="shared" ref="D7" si="8">C7*B7</f>
        <v>3183850</v>
      </c>
      <c r="E7" s="31">
        <v>86550</v>
      </c>
      <c r="F7" s="32">
        <f t="shared" ref="F7" si="9">E7*B7</f>
        <v>3202350</v>
      </c>
      <c r="G7" s="28">
        <v>87050</v>
      </c>
      <c r="H7" s="32">
        <f t="shared" ref="H7" si="10">G7*B7</f>
        <v>3220850</v>
      </c>
      <c r="I7" s="31">
        <v>87550</v>
      </c>
      <c r="J7" s="32">
        <f t="shared" ref="J7" si="11">I7*B7</f>
        <v>3239350</v>
      </c>
      <c r="K7" s="45" t="s">
        <v>9</v>
      </c>
    </row>
    <row r="8" spans="1:15" x14ac:dyDescent="0.25">
      <c r="A8" s="18" t="s">
        <v>18</v>
      </c>
      <c r="B8" s="57">
        <v>55</v>
      </c>
      <c r="C8" s="31">
        <v>74050</v>
      </c>
      <c r="D8" s="32">
        <f t="shared" ref="D8" si="12">C8*B8</f>
        <v>4072750</v>
      </c>
      <c r="E8" s="31">
        <v>74550</v>
      </c>
      <c r="F8" s="32">
        <f t="shared" ref="F8" si="13">E8*B8</f>
        <v>4100250</v>
      </c>
      <c r="G8" s="28">
        <v>75050</v>
      </c>
      <c r="H8" s="32">
        <f t="shared" ref="H8" si="14">G8*B8</f>
        <v>4127750</v>
      </c>
      <c r="I8" s="31">
        <v>75550</v>
      </c>
      <c r="J8" s="32">
        <f t="shared" ref="J8" si="15">I8*B8</f>
        <v>4155250</v>
      </c>
      <c r="K8" s="45" t="s">
        <v>9</v>
      </c>
    </row>
    <row r="9" spans="1:15" ht="15.75" thickBot="1" x14ac:dyDescent="0.3">
      <c r="A9" s="47" t="s">
        <v>19</v>
      </c>
      <c r="B9" s="58">
        <v>56.5</v>
      </c>
      <c r="C9" s="62">
        <v>74050</v>
      </c>
      <c r="D9" s="59">
        <f t="shared" si="0"/>
        <v>4183825</v>
      </c>
      <c r="E9" s="62">
        <v>74550</v>
      </c>
      <c r="F9" s="59">
        <f t="shared" ref="F9:F13" si="16">E9*B9</f>
        <v>4212075</v>
      </c>
      <c r="G9" s="63">
        <v>75050</v>
      </c>
      <c r="H9" s="59">
        <f t="shared" ref="H9" si="17">G9*B9</f>
        <v>4240325</v>
      </c>
      <c r="I9" s="62">
        <v>75550</v>
      </c>
      <c r="J9" s="59">
        <f t="shared" ref="J9" si="18">I9*B9</f>
        <v>4268575</v>
      </c>
      <c r="K9" s="64" t="s">
        <v>9</v>
      </c>
    </row>
    <row r="10" spans="1:15" x14ac:dyDescent="0.25">
      <c r="A10" s="108" t="s">
        <v>46</v>
      </c>
      <c r="B10" s="109">
        <v>21.3</v>
      </c>
      <c r="C10" s="30">
        <v>111600</v>
      </c>
      <c r="D10" s="32">
        <f t="shared" si="0"/>
        <v>2377080</v>
      </c>
      <c r="E10" s="30">
        <v>112100</v>
      </c>
      <c r="F10" s="30">
        <f t="shared" si="16"/>
        <v>2387730</v>
      </c>
      <c r="G10" s="30">
        <v>112600</v>
      </c>
      <c r="H10" s="30">
        <f>G10*B10</f>
        <v>2398380</v>
      </c>
      <c r="I10" s="30">
        <v>113100</v>
      </c>
      <c r="J10" s="30">
        <f>I10*B10</f>
        <v>2409030</v>
      </c>
      <c r="K10" s="152" t="s">
        <v>9</v>
      </c>
      <c r="L10" s="49"/>
      <c r="M10" s="49"/>
      <c r="N10" s="49"/>
      <c r="O10" s="49"/>
    </row>
    <row r="11" spans="1:15" x14ac:dyDescent="0.25">
      <c r="A11" s="18" t="s">
        <v>47</v>
      </c>
      <c r="B11" s="19">
        <v>37</v>
      </c>
      <c r="C11" s="31">
        <v>86050</v>
      </c>
      <c r="D11" s="32">
        <f t="shared" si="0"/>
        <v>3183850</v>
      </c>
      <c r="E11" s="31">
        <v>86550</v>
      </c>
      <c r="F11" s="30">
        <f t="shared" si="16"/>
        <v>3202350</v>
      </c>
      <c r="G11" s="28">
        <v>87050</v>
      </c>
      <c r="H11" s="30">
        <f t="shared" ref="H11:H13" si="19">G11*B11</f>
        <v>3220850</v>
      </c>
      <c r="I11" s="29">
        <v>87550</v>
      </c>
      <c r="J11" s="30">
        <f t="shared" ref="J11:J13" si="20">I11*B11</f>
        <v>3239350</v>
      </c>
      <c r="K11" s="48" t="s">
        <v>9</v>
      </c>
      <c r="L11" s="49"/>
      <c r="M11" s="49"/>
      <c r="O11" s="49"/>
    </row>
    <row r="12" spans="1:15" x14ac:dyDescent="0.25">
      <c r="A12" s="18" t="s">
        <v>47</v>
      </c>
      <c r="B12" s="46">
        <v>55</v>
      </c>
      <c r="C12" s="31">
        <v>74050</v>
      </c>
      <c r="D12" s="32">
        <f t="shared" si="0"/>
        <v>4072750</v>
      </c>
      <c r="E12" s="31">
        <v>74550</v>
      </c>
      <c r="F12" s="30">
        <f t="shared" si="16"/>
        <v>4100250</v>
      </c>
      <c r="G12" s="28">
        <v>75050</v>
      </c>
      <c r="H12" s="30">
        <f t="shared" si="19"/>
        <v>4127750</v>
      </c>
      <c r="I12" s="29">
        <v>75550</v>
      </c>
      <c r="J12" s="30">
        <f t="shared" si="20"/>
        <v>4155250</v>
      </c>
      <c r="K12" s="48" t="s">
        <v>9</v>
      </c>
      <c r="L12" s="49"/>
      <c r="M12" s="49"/>
      <c r="O12" s="49"/>
    </row>
    <row r="13" spans="1:15" x14ac:dyDescent="0.25">
      <c r="A13" s="18" t="s">
        <v>48</v>
      </c>
      <c r="B13" s="57">
        <v>64.7</v>
      </c>
      <c r="C13" s="34">
        <v>70500</v>
      </c>
      <c r="D13" s="32">
        <f t="shared" si="0"/>
        <v>4561350</v>
      </c>
      <c r="E13" s="34">
        <v>71000</v>
      </c>
      <c r="F13" s="30">
        <f t="shared" si="16"/>
        <v>4593700</v>
      </c>
      <c r="G13" s="27">
        <v>71500</v>
      </c>
      <c r="H13" s="30">
        <f t="shared" si="19"/>
        <v>4626050</v>
      </c>
      <c r="I13" s="29">
        <v>72000</v>
      </c>
      <c r="J13" s="30">
        <f t="shared" si="20"/>
        <v>4658400</v>
      </c>
      <c r="K13" s="45" t="s">
        <v>9</v>
      </c>
      <c r="L13" s="49"/>
      <c r="M13" s="49"/>
      <c r="O13" s="49"/>
    </row>
    <row r="14" spans="1:15" x14ac:dyDescent="0.25">
      <c r="J14" s="196"/>
    </row>
    <row r="15" spans="1:15" x14ac:dyDescent="0.25">
      <c r="A15" s="181" t="s">
        <v>100</v>
      </c>
      <c r="B15" s="57">
        <v>37</v>
      </c>
      <c r="C15" s="34">
        <f>86200+250+1000</f>
        <v>87450</v>
      </c>
      <c r="D15" s="33">
        <f t="shared" ref="D15:D16" si="21">C15*B15</f>
        <v>3235650</v>
      </c>
      <c r="E15" s="34">
        <f>86700+250+1000</f>
        <v>87950</v>
      </c>
      <c r="F15" s="33">
        <f t="shared" ref="F15:F16" si="22">E15*B15</f>
        <v>3254150</v>
      </c>
      <c r="G15" s="27">
        <f>87200+250+1000</f>
        <v>88450</v>
      </c>
      <c r="H15" s="33">
        <f t="shared" ref="H15:H16" si="23">G15*B15</f>
        <v>3272650</v>
      </c>
      <c r="I15" s="34">
        <f>87700+250+1000</f>
        <v>88950</v>
      </c>
      <c r="J15" s="33">
        <f>I15*B15</f>
        <v>3291150</v>
      </c>
      <c r="K15" s="48" t="s">
        <v>9</v>
      </c>
    </row>
    <row r="16" spans="1:15" x14ac:dyDescent="0.25">
      <c r="A16" s="18" t="s">
        <v>110</v>
      </c>
      <c r="B16" s="46">
        <v>55</v>
      </c>
      <c r="C16" s="31">
        <f>74050+1000</f>
        <v>75050</v>
      </c>
      <c r="D16" s="32">
        <f t="shared" si="21"/>
        <v>4127750</v>
      </c>
      <c r="E16" s="31">
        <f>74550+1000</f>
        <v>75550</v>
      </c>
      <c r="F16" s="30">
        <f t="shared" si="22"/>
        <v>4155250</v>
      </c>
      <c r="G16" s="28">
        <f>75050+1000</f>
        <v>76050</v>
      </c>
      <c r="H16" s="30">
        <f t="shared" si="23"/>
        <v>4182750</v>
      </c>
      <c r="I16" s="29">
        <f>75550+1000</f>
        <v>76550</v>
      </c>
      <c r="J16" s="30">
        <f t="shared" ref="J16" si="24">I16*B16</f>
        <v>4210250</v>
      </c>
      <c r="K16" s="48" t="s">
        <v>9</v>
      </c>
      <c r="L16" s="49"/>
      <c r="M16" s="49"/>
      <c r="O16" s="49"/>
    </row>
    <row r="17" spans="1:11" ht="15.75" thickBot="1" x14ac:dyDescent="0.3">
      <c r="A17" s="182" t="s">
        <v>100</v>
      </c>
      <c r="B17" s="58">
        <v>64.7</v>
      </c>
      <c r="C17" s="62">
        <f>70400+250+1000</f>
        <v>71650</v>
      </c>
      <c r="D17" s="59">
        <f t="shared" ref="D17" si="25">C17*B17</f>
        <v>4635755</v>
      </c>
      <c r="E17" s="62">
        <f>70900+250+1000</f>
        <v>72150</v>
      </c>
      <c r="F17" s="59">
        <f t="shared" ref="F17" si="26">E17*B17</f>
        <v>4668105</v>
      </c>
      <c r="G17" s="63">
        <f>71400+250+1000</f>
        <v>72650</v>
      </c>
      <c r="H17" s="59">
        <f t="shared" ref="H17" si="27">G17*B17</f>
        <v>4700455</v>
      </c>
      <c r="I17" s="63">
        <f>71900+250+1000</f>
        <v>73150</v>
      </c>
      <c r="J17" s="59">
        <f t="shared" ref="J17" si="28">I17*B17</f>
        <v>4732805</v>
      </c>
      <c r="K17" s="64" t="s">
        <v>9</v>
      </c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82"/>
  <sheetViews>
    <sheetView zoomScale="90" zoomScaleNormal="90" workbookViewId="0">
      <selection activeCell="A2" sqref="A2"/>
    </sheetView>
  </sheetViews>
  <sheetFormatPr defaultColWidth="8.85546875" defaultRowHeight="15" x14ac:dyDescent="0.25"/>
  <cols>
    <col min="1" max="1" width="20.5703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" customWidth="1"/>
    <col min="7" max="7" width="20" customWidth="1"/>
    <col min="9" max="9" width="13.7109375" customWidth="1"/>
    <col min="10" max="10" width="11.140625" customWidth="1"/>
    <col min="11" max="11" width="10.85546875" customWidth="1"/>
  </cols>
  <sheetData>
    <row r="1" spans="1:7" s="2" customFormat="1" ht="18.75" x14ac:dyDescent="0.3">
      <c r="A1" s="14" t="s">
        <v>108</v>
      </c>
    </row>
    <row r="2" spans="1:7" s="2" customFormat="1" ht="18.75" x14ac:dyDescent="0.3">
      <c r="A2" s="14" t="s">
        <v>44</v>
      </c>
      <c r="B2" s="21"/>
      <c r="C2" s="21"/>
      <c r="D2" s="21"/>
      <c r="E2" s="21"/>
      <c r="F2" s="21"/>
      <c r="G2" s="21"/>
    </row>
    <row r="3" spans="1:7" s="2" customFormat="1" ht="19.5" thickBot="1" x14ac:dyDescent="0.35">
      <c r="A3" s="14"/>
      <c r="B3" s="21"/>
      <c r="C3" s="21"/>
      <c r="D3" s="21"/>
      <c r="E3" s="21"/>
      <c r="F3" s="21"/>
      <c r="G3" s="21"/>
    </row>
    <row r="4" spans="1:7" ht="45.75" thickBot="1" x14ac:dyDescent="0.3">
      <c r="A4" s="35" t="s">
        <v>0</v>
      </c>
      <c r="B4" s="36" t="s">
        <v>3</v>
      </c>
      <c r="C4" s="37" t="s">
        <v>12</v>
      </c>
      <c r="D4" s="38" t="s">
        <v>4</v>
      </c>
      <c r="E4" s="37" t="s">
        <v>13</v>
      </c>
      <c r="F4" s="38" t="s">
        <v>4</v>
      </c>
      <c r="G4" s="39" t="s">
        <v>5</v>
      </c>
    </row>
    <row r="5" spans="1:7" ht="16.5" thickTop="1" thickBot="1" x14ac:dyDescent="0.3">
      <c r="A5" s="121" t="s">
        <v>66</v>
      </c>
      <c r="B5" s="122">
        <v>38.25</v>
      </c>
      <c r="C5" s="123">
        <v>71904</v>
      </c>
      <c r="D5" s="124">
        <f t="shared" ref="D5" si="0">C5*B5</f>
        <v>2750328</v>
      </c>
      <c r="E5" s="124"/>
      <c r="F5" s="124"/>
      <c r="G5" s="125" t="s">
        <v>67</v>
      </c>
    </row>
    <row r="6" spans="1:7" ht="15.75" thickTop="1" x14ac:dyDescent="0.25">
      <c r="A6" s="126" t="s">
        <v>68</v>
      </c>
      <c r="B6" s="127">
        <v>16.88</v>
      </c>
      <c r="C6" s="128">
        <v>116350</v>
      </c>
      <c r="D6" s="128">
        <f>C6*B6</f>
        <v>1963988</v>
      </c>
      <c r="E6" s="128">
        <v>117350</v>
      </c>
      <c r="F6" s="128">
        <f>E6*B6</f>
        <v>1980867.9999999998</v>
      </c>
      <c r="G6" s="129" t="s">
        <v>67</v>
      </c>
    </row>
    <row r="7" spans="1:7" x14ac:dyDescent="0.25">
      <c r="A7" s="126" t="s">
        <v>68</v>
      </c>
      <c r="B7" s="130">
        <v>20.11</v>
      </c>
      <c r="C7" s="131">
        <v>101350</v>
      </c>
      <c r="D7" s="131">
        <f t="shared" ref="D7:D11" si="1">C7*B7</f>
        <v>2038148.5</v>
      </c>
      <c r="E7" s="131">
        <v>102350</v>
      </c>
      <c r="F7" s="131">
        <f t="shared" ref="F7:F9" si="2">E7*B7</f>
        <v>2058258.5</v>
      </c>
      <c r="G7" s="129" t="s">
        <v>67</v>
      </c>
    </row>
    <row r="8" spans="1:7" x14ac:dyDescent="0.25">
      <c r="A8" s="41" t="s">
        <v>69</v>
      </c>
      <c r="B8" s="132">
        <v>38.159999999999997</v>
      </c>
      <c r="C8" s="9">
        <v>71544</v>
      </c>
      <c r="D8" s="15">
        <f t="shared" si="1"/>
        <v>2730119.0399999996</v>
      </c>
      <c r="E8" s="9">
        <v>72544</v>
      </c>
      <c r="F8" s="15">
        <f t="shared" si="2"/>
        <v>2768279.0399999996</v>
      </c>
      <c r="G8" s="13" t="s">
        <v>67</v>
      </c>
    </row>
    <row r="9" spans="1:7" x14ac:dyDescent="0.25">
      <c r="A9" s="41" t="s">
        <v>69</v>
      </c>
      <c r="B9" s="132">
        <v>38.729999999999997</v>
      </c>
      <c r="C9" s="9">
        <v>71168</v>
      </c>
      <c r="D9" s="15">
        <f t="shared" si="1"/>
        <v>2756336.6399999997</v>
      </c>
      <c r="E9" s="9">
        <v>72168</v>
      </c>
      <c r="F9" s="15">
        <f t="shared" si="2"/>
        <v>2795066.6399999997</v>
      </c>
      <c r="G9" s="13" t="s">
        <v>67</v>
      </c>
    </row>
    <row r="10" spans="1:7" x14ac:dyDescent="0.25">
      <c r="A10" s="41" t="s">
        <v>69</v>
      </c>
      <c r="B10" s="132">
        <v>42.23</v>
      </c>
      <c r="C10" s="9">
        <v>68404</v>
      </c>
      <c r="D10" s="15">
        <f t="shared" si="1"/>
        <v>2888700.92</v>
      </c>
      <c r="E10" s="9">
        <v>69404</v>
      </c>
      <c r="F10" s="15">
        <f>E10*B10</f>
        <v>2930930.92</v>
      </c>
      <c r="G10" s="13" t="s">
        <v>67</v>
      </c>
    </row>
    <row r="11" spans="1:7" ht="15.75" thickBot="1" x14ac:dyDescent="0.3">
      <c r="A11" s="133" t="s">
        <v>70</v>
      </c>
      <c r="B11" s="134">
        <v>57.88</v>
      </c>
      <c r="C11" s="135">
        <v>67753</v>
      </c>
      <c r="D11" s="24">
        <f t="shared" si="1"/>
        <v>3921543.64</v>
      </c>
      <c r="E11" s="135">
        <v>68753</v>
      </c>
      <c r="F11" s="24">
        <f t="shared" ref="F11" si="3">E11*B11</f>
        <v>3979423.64</v>
      </c>
      <c r="G11" s="26" t="s">
        <v>67</v>
      </c>
    </row>
    <row r="12" spans="1:7" ht="15.75" thickTop="1" x14ac:dyDescent="0.25">
      <c r="A12" s="126" t="s">
        <v>71</v>
      </c>
      <c r="B12" s="127">
        <v>16.88</v>
      </c>
      <c r="C12" s="128">
        <v>116350</v>
      </c>
      <c r="D12" s="128">
        <f>C12*B12</f>
        <v>1963988</v>
      </c>
      <c r="E12" s="128">
        <v>117350</v>
      </c>
      <c r="F12" s="128">
        <f>E12*B12</f>
        <v>1980867.9999999998</v>
      </c>
      <c r="G12" s="129" t="s">
        <v>67</v>
      </c>
    </row>
    <row r="13" spans="1:7" x14ac:dyDescent="0.25">
      <c r="A13" s="41" t="s">
        <v>72</v>
      </c>
      <c r="B13" s="132">
        <v>38.159999999999997</v>
      </c>
      <c r="C13" s="9">
        <v>71544</v>
      </c>
      <c r="D13" s="15">
        <f t="shared" ref="D13:D19" si="4">C13*B13</f>
        <v>2730119.0399999996</v>
      </c>
      <c r="E13" s="9">
        <v>72544</v>
      </c>
      <c r="F13" s="15">
        <f t="shared" ref="F13:F14" si="5">E13*B13</f>
        <v>2768279.0399999996</v>
      </c>
      <c r="G13" s="13" t="s">
        <v>67</v>
      </c>
    </row>
    <row r="14" spans="1:7" x14ac:dyDescent="0.25">
      <c r="A14" s="41" t="s">
        <v>72</v>
      </c>
      <c r="B14" s="132">
        <v>38.729999999999997</v>
      </c>
      <c r="C14" s="9">
        <v>71168</v>
      </c>
      <c r="D14" s="15">
        <f t="shared" si="4"/>
        <v>2756336.6399999997</v>
      </c>
      <c r="E14" s="9">
        <v>72168</v>
      </c>
      <c r="F14" s="15">
        <f t="shared" si="5"/>
        <v>2795066.6399999997</v>
      </c>
      <c r="G14" s="13" t="s">
        <v>67</v>
      </c>
    </row>
    <row r="15" spans="1:7" x14ac:dyDescent="0.25">
      <c r="A15" s="41" t="s">
        <v>72</v>
      </c>
      <c r="B15" s="132">
        <v>42.23</v>
      </c>
      <c r="C15" s="9">
        <v>68404</v>
      </c>
      <c r="D15" s="15">
        <f t="shared" si="4"/>
        <v>2888700.92</v>
      </c>
      <c r="E15" s="9">
        <v>69404</v>
      </c>
      <c r="F15" s="15">
        <f>E15*B15</f>
        <v>2930930.92</v>
      </c>
      <c r="G15" s="13" t="s">
        <v>67</v>
      </c>
    </row>
    <row r="16" spans="1:7" ht="15.75" thickBot="1" x14ac:dyDescent="0.3">
      <c r="A16" s="133" t="s">
        <v>73</v>
      </c>
      <c r="B16" s="134">
        <v>57.88</v>
      </c>
      <c r="C16" s="135">
        <v>67753</v>
      </c>
      <c r="D16" s="24">
        <f t="shared" si="4"/>
        <v>3921543.64</v>
      </c>
      <c r="E16" s="135">
        <v>68753</v>
      </c>
      <c r="F16" s="24">
        <f t="shared" ref="F16:F18" si="6">E16*B16</f>
        <v>3979423.64</v>
      </c>
      <c r="G16" s="26" t="s">
        <v>67</v>
      </c>
    </row>
    <row r="17" spans="1:7" ht="15.75" thickTop="1" x14ac:dyDescent="0.25">
      <c r="A17" s="41" t="s">
        <v>74</v>
      </c>
      <c r="B17" s="132">
        <v>38.159999999999997</v>
      </c>
      <c r="C17" s="9">
        <v>71544</v>
      </c>
      <c r="D17" s="15">
        <f t="shared" si="4"/>
        <v>2730119.0399999996</v>
      </c>
      <c r="E17" s="9">
        <v>72544</v>
      </c>
      <c r="F17" s="15">
        <f t="shared" si="6"/>
        <v>2768279.0399999996</v>
      </c>
      <c r="G17" s="13" t="s">
        <v>67</v>
      </c>
    </row>
    <row r="18" spans="1:7" x14ac:dyDescent="0.25">
      <c r="A18" s="41" t="s">
        <v>74</v>
      </c>
      <c r="B18" s="132">
        <v>38.729999999999997</v>
      </c>
      <c r="C18" s="9">
        <v>71168</v>
      </c>
      <c r="D18" s="15">
        <f t="shared" si="4"/>
        <v>2756336.6399999997</v>
      </c>
      <c r="E18" s="9">
        <v>72168</v>
      </c>
      <c r="F18" s="15">
        <f t="shared" si="6"/>
        <v>2795066.6399999997</v>
      </c>
      <c r="G18" s="13" t="s">
        <v>67</v>
      </c>
    </row>
    <row r="19" spans="1:7" ht="15.75" thickBot="1" x14ac:dyDescent="0.3">
      <c r="A19" s="133" t="s">
        <v>74</v>
      </c>
      <c r="B19" s="134">
        <v>42.23</v>
      </c>
      <c r="C19" s="135">
        <v>68404</v>
      </c>
      <c r="D19" s="24">
        <f t="shared" si="4"/>
        <v>2888700.92</v>
      </c>
      <c r="E19" s="135">
        <v>69404</v>
      </c>
      <c r="F19" s="24">
        <f>E19*B19</f>
        <v>2930930.92</v>
      </c>
      <c r="G19" s="26" t="s">
        <v>67</v>
      </c>
    </row>
    <row r="20" spans="1:7" ht="15.75" thickTop="1" x14ac:dyDescent="0.25">
      <c r="A20" s="41" t="s">
        <v>75</v>
      </c>
      <c r="B20" s="60">
        <v>28.07</v>
      </c>
      <c r="C20" s="12">
        <v>89382</v>
      </c>
      <c r="D20" s="16">
        <f>C20*B20</f>
        <v>2508952.7400000002</v>
      </c>
      <c r="E20" s="12">
        <v>90382</v>
      </c>
      <c r="F20" s="16">
        <f>E20*B20</f>
        <v>2537022.7400000002</v>
      </c>
      <c r="G20" s="13" t="s">
        <v>67</v>
      </c>
    </row>
    <row r="21" spans="1:7" x14ac:dyDescent="0.25">
      <c r="A21" s="40" t="s">
        <v>75</v>
      </c>
      <c r="B21" s="61">
        <v>34.630000000000003</v>
      </c>
      <c r="C21" s="9">
        <v>71904</v>
      </c>
      <c r="D21" s="15">
        <f t="shared" ref="D21:D24" si="7">C21*B21</f>
        <v>2490035.52</v>
      </c>
      <c r="E21" s="9">
        <v>72904</v>
      </c>
      <c r="F21" s="15">
        <f t="shared" ref="F21:F24" si="8">E21*B21</f>
        <v>2524665.52</v>
      </c>
      <c r="G21" s="10" t="s">
        <v>67</v>
      </c>
    </row>
    <row r="22" spans="1:7" x14ac:dyDescent="0.25">
      <c r="A22" s="40" t="s">
        <v>75</v>
      </c>
      <c r="B22" s="61">
        <v>36.33</v>
      </c>
      <c r="C22" s="9">
        <v>71904</v>
      </c>
      <c r="D22" s="15">
        <f t="shared" si="7"/>
        <v>2612272.3199999998</v>
      </c>
      <c r="E22" s="9">
        <v>72904</v>
      </c>
      <c r="F22" s="15">
        <f t="shared" si="8"/>
        <v>2648602.3199999998</v>
      </c>
      <c r="G22" s="10" t="s">
        <v>67</v>
      </c>
    </row>
    <row r="23" spans="1:7" x14ac:dyDescent="0.25">
      <c r="A23" s="40" t="s">
        <v>75</v>
      </c>
      <c r="B23" s="61">
        <v>38.25</v>
      </c>
      <c r="C23" s="9">
        <v>71904</v>
      </c>
      <c r="D23" s="15">
        <f t="shared" si="7"/>
        <v>2750328</v>
      </c>
      <c r="E23" s="15"/>
      <c r="F23" s="15"/>
      <c r="G23" s="10" t="s">
        <v>67</v>
      </c>
    </row>
    <row r="24" spans="1:7" ht="15.75" thickBot="1" x14ac:dyDescent="0.3">
      <c r="A24" s="133" t="s">
        <v>75</v>
      </c>
      <c r="B24" s="136">
        <v>39</v>
      </c>
      <c r="C24" s="135">
        <v>71074</v>
      </c>
      <c r="D24" s="24">
        <f t="shared" si="7"/>
        <v>2771886</v>
      </c>
      <c r="E24" s="135">
        <v>72074</v>
      </c>
      <c r="F24" s="24">
        <f t="shared" si="8"/>
        <v>2810886</v>
      </c>
      <c r="G24" s="26" t="s">
        <v>67</v>
      </c>
    </row>
    <row r="25" spans="1:7" ht="15.75" thickTop="1" x14ac:dyDescent="0.25">
      <c r="A25" s="41" t="s">
        <v>76</v>
      </c>
      <c r="B25" s="60">
        <v>28.07</v>
      </c>
      <c r="C25" s="12">
        <v>89382</v>
      </c>
      <c r="D25" s="16">
        <f>C25*B25</f>
        <v>2508952.7400000002</v>
      </c>
      <c r="E25" s="12">
        <v>90382</v>
      </c>
      <c r="F25" s="16">
        <f>E25*B25</f>
        <v>2537022.7400000002</v>
      </c>
      <c r="G25" s="13" t="s">
        <v>67</v>
      </c>
    </row>
    <row r="26" spans="1:7" x14ac:dyDescent="0.25">
      <c r="A26" s="41" t="s">
        <v>76</v>
      </c>
      <c r="B26" s="61">
        <v>34.630000000000003</v>
      </c>
      <c r="C26" s="9">
        <v>71904</v>
      </c>
      <c r="D26" s="15">
        <f t="shared" ref="D26:D33" si="9">C26*B26</f>
        <v>2490035.52</v>
      </c>
      <c r="E26" s="9">
        <v>72904</v>
      </c>
      <c r="F26" s="15">
        <f t="shared" ref="F26:F29" si="10">E26*B26</f>
        <v>2524665.52</v>
      </c>
      <c r="G26" s="10" t="s">
        <v>67</v>
      </c>
    </row>
    <row r="27" spans="1:7" x14ac:dyDescent="0.25">
      <c r="A27" s="41" t="s">
        <v>76</v>
      </c>
      <c r="B27" s="61">
        <v>36.33</v>
      </c>
      <c r="C27" s="9">
        <v>71904</v>
      </c>
      <c r="D27" s="15">
        <f t="shared" si="9"/>
        <v>2612272.3199999998</v>
      </c>
      <c r="E27" s="9">
        <v>72904</v>
      </c>
      <c r="F27" s="15">
        <f t="shared" si="10"/>
        <v>2648602.3199999998</v>
      </c>
      <c r="G27" s="10" t="s">
        <v>67</v>
      </c>
    </row>
    <row r="28" spans="1:7" x14ac:dyDescent="0.25">
      <c r="A28" s="41" t="s">
        <v>76</v>
      </c>
      <c r="B28" s="132">
        <v>37.29</v>
      </c>
      <c r="C28" s="9">
        <v>71904</v>
      </c>
      <c r="D28" s="15">
        <f t="shared" si="9"/>
        <v>2681300.16</v>
      </c>
      <c r="E28" s="9">
        <v>72904</v>
      </c>
      <c r="F28" s="15">
        <f t="shared" si="10"/>
        <v>2718590.16</v>
      </c>
      <c r="G28" s="10" t="s">
        <v>67</v>
      </c>
    </row>
    <row r="29" spans="1:7" x14ac:dyDescent="0.25">
      <c r="A29" s="41" t="s">
        <v>76</v>
      </c>
      <c r="B29" s="132">
        <v>37.409999999999997</v>
      </c>
      <c r="C29" s="9">
        <v>71904</v>
      </c>
      <c r="D29" s="15">
        <f t="shared" si="9"/>
        <v>2689928.6399999997</v>
      </c>
      <c r="E29" s="9">
        <v>72904</v>
      </c>
      <c r="F29" s="15">
        <f t="shared" si="10"/>
        <v>2727338.6399999997</v>
      </c>
      <c r="G29" s="10" t="s">
        <v>67</v>
      </c>
    </row>
    <row r="30" spans="1:7" x14ac:dyDescent="0.25">
      <c r="A30" s="41" t="s">
        <v>76</v>
      </c>
      <c r="B30" s="132">
        <v>38.25</v>
      </c>
      <c r="C30" s="9">
        <v>71904</v>
      </c>
      <c r="D30" s="15">
        <f t="shared" si="9"/>
        <v>2750328</v>
      </c>
      <c r="E30" s="15"/>
      <c r="F30" s="15"/>
      <c r="G30" s="10" t="s">
        <v>67</v>
      </c>
    </row>
    <row r="31" spans="1:7" x14ac:dyDescent="0.25">
      <c r="A31" s="41" t="s">
        <v>76</v>
      </c>
      <c r="B31" s="61">
        <v>39</v>
      </c>
      <c r="C31" s="9">
        <v>71074</v>
      </c>
      <c r="D31" s="15">
        <f t="shared" si="9"/>
        <v>2771886</v>
      </c>
      <c r="E31" s="9">
        <v>72074</v>
      </c>
      <c r="F31" s="15">
        <f t="shared" ref="F31:F33" si="11">E31*B31</f>
        <v>2810886</v>
      </c>
      <c r="G31" s="10" t="s">
        <v>67</v>
      </c>
    </row>
    <row r="32" spans="1:7" x14ac:dyDescent="0.25">
      <c r="A32" s="41" t="s">
        <v>77</v>
      </c>
      <c r="B32" s="137">
        <v>45.32</v>
      </c>
      <c r="C32" s="138">
        <v>68588</v>
      </c>
      <c r="D32" s="16">
        <f t="shared" si="9"/>
        <v>3108408.16</v>
      </c>
      <c r="E32" s="12">
        <v>69588</v>
      </c>
      <c r="F32" s="16">
        <f t="shared" si="11"/>
        <v>3153728.16</v>
      </c>
      <c r="G32" s="13" t="s">
        <v>67</v>
      </c>
    </row>
    <row r="33" spans="1:7" ht="15.75" thickBot="1" x14ac:dyDescent="0.3">
      <c r="A33" s="133" t="s">
        <v>77</v>
      </c>
      <c r="B33" s="134">
        <v>48.45</v>
      </c>
      <c r="C33" s="139">
        <v>68588</v>
      </c>
      <c r="D33" s="24">
        <f t="shared" si="9"/>
        <v>3323088.6</v>
      </c>
      <c r="E33" s="135">
        <v>69588</v>
      </c>
      <c r="F33" s="24">
        <f t="shared" si="11"/>
        <v>3371538.6</v>
      </c>
      <c r="G33" s="26" t="s">
        <v>67</v>
      </c>
    </row>
    <row r="34" spans="1:7" ht="15.75" thickTop="1" x14ac:dyDescent="0.25">
      <c r="A34" s="41" t="s">
        <v>78</v>
      </c>
      <c r="B34" s="60">
        <v>28.07</v>
      </c>
      <c r="C34" s="12">
        <v>89382</v>
      </c>
      <c r="D34" s="16">
        <f>C34*B34</f>
        <v>2508952.7400000002</v>
      </c>
      <c r="E34" s="12">
        <v>90382</v>
      </c>
      <c r="F34" s="16">
        <f>E34*B34</f>
        <v>2537022.7400000002</v>
      </c>
      <c r="G34" s="13" t="s">
        <v>67</v>
      </c>
    </row>
    <row r="35" spans="1:7" x14ac:dyDescent="0.25">
      <c r="A35" s="41" t="s">
        <v>78</v>
      </c>
      <c r="B35" s="61">
        <v>34.630000000000003</v>
      </c>
      <c r="C35" s="9">
        <v>71904</v>
      </c>
      <c r="D35" s="15">
        <f t="shared" ref="D35:D43" si="12">C35*B35</f>
        <v>2490035.52</v>
      </c>
      <c r="E35" s="9">
        <v>72904</v>
      </c>
      <c r="F35" s="15">
        <f t="shared" ref="F35:F38" si="13">E35*B35</f>
        <v>2524665.52</v>
      </c>
      <c r="G35" s="10" t="s">
        <v>67</v>
      </c>
    </row>
    <row r="36" spans="1:7" x14ac:dyDescent="0.25">
      <c r="A36" s="41" t="s">
        <v>78</v>
      </c>
      <c r="B36" s="61">
        <v>36.33</v>
      </c>
      <c r="C36" s="9">
        <v>71904</v>
      </c>
      <c r="D36" s="15">
        <f t="shared" si="12"/>
        <v>2612272.3199999998</v>
      </c>
      <c r="E36" s="9">
        <v>72904</v>
      </c>
      <c r="F36" s="15">
        <f t="shared" si="13"/>
        <v>2648602.3199999998</v>
      </c>
      <c r="G36" s="10" t="s">
        <v>67</v>
      </c>
    </row>
    <row r="37" spans="1:7" x14ac:dyDescent="0.25">
      <c r="A37" s="41" t="s">
        <v>78</v>
      </c>
      <c r="B37" s="132">
        <v>37.29</v>
      </c>
      <c r="C37" s="9">
        <v>71904</v>
      </c>
      <c r="D37" s="15">
        <f t="shared" si="12"/>
        <v>2681300.16</v>
      </c>
      <c r="E37" s="9">
        <v>72904</v>
      </c>
      <c r="F37" s="15">
        <f t="shared" si="13"/>
        <v>2718590.16</v>
      </c>
      <c r="G37" s="10" t="s">
        <v>67</v>
      </c>
    </row>
    <row r="38" spans="1:7" x14ac:dyDescent="0.25">
      <c r="A38" s="41" t="s">
        <v>78</v>
      </c>
      <c r="B38" s="132">
        <v>37.409999999999997</v>
      </c>
      <c r="C38" s="9">
        <v>71904</v>
      </c>
      <c r="D38" s="15">
        <f t="shared" si="12"/>
        <v>2689928.6399999997</v>
      </c>
      <c r="E38" s="9">
        <v>72904</v>
      </c>
      <c r="F38" s="15">
        <f t="shared" si="13"/>
        <v>2727338.6399999997</v>
      </c>
      <c r="G38" s="10" t="s">
        <v>67</v>
      </c>
    </row>
    <row r="39" spans="1:7" x14ac:dyDescent="0.25">
      <c r="A39" s="41" t="s">
        <v>78</v>
      </c>
      <c r="B39" s="132">
        <v>38.25</v>
      </c>
      <c r="C39" s="9">
        <v>71904</v>
      </c>
      <c r="D39" s="15">
        <f t="shared" si="12"/>
        <v>2750328</v>
      </c>
      <c r="E39" s="15"/>
      <c r="F39" s="15"/>
      <c r="G39" s="10" t="s">
        <v>67</v>
      </c>
    </row>
    <row r="40" spans="1:7" x14ac:dyDescent="0.25">
      <c r="A40" s="41" t="s">
        <v>78</v>
      </c>
      <c r="B40" s="61">
        <v>39</v>
      </c>
      <c r="C40" s="9">
        <v>71074</v>
      </c>
      <c r="D40" s="15">
        <f t="shared" si="12"/>
        <v>2771886</v>
      </c>
      <c r="E40" s="9">
        <v>72074</v>
      </c>
      <c r="F40" s="15">
        <f t="shared" ref="F40" si="14">E40*B40</f>
        <v>2810886</v>
      </c>
      <c r="G40" s="10" t="s">
        <v>67</v>
      </c>
    </row>
    <row r="41" spans="1:7" x14ac:dyDescent="0.25">
      <c r="A41" s="41" t="s">
        <v>79</v>
      </c>
      <c r="B41" s="132">
        <v>40.89</v>
      </c>
      <c r="C41" s="140">
        <v>71074</v>
      </c>
      <c r="D41" s="16">
        <f t="shared" si="12"/>
        <v>2906215.86</v>
      </c>
      <c r="E41" s="15"/>
      <c r="F41" s="15"/>
      <c r="G41" s="10" t="s">
        <v>67</v>
      </c>
    </row>
    <row r="42" spans="1:7" x14ac:dyDescent="0.25">
      <c r="A42" s="41" t="s">
        <v>79</v>
      </c>
      <c r="B42" s="137">
        <v>45.32</v>
      </c>
      <c r="C42" s="138">
        <v>68588</v>
      </c>
      <c r="D42" s="16">
        <f t="shared" si="12"/>
        <v>3108408.16</v>
      </c>
      <c r="E42" s="12">
        <v>69588</v>
      </c>
      <c r="F42" s="16">
        <f t="shared" ref="F42:F43" si="15">E42*B42</f>
        <v>3153728.16</v>
      </c>
      <c r="G42" s="13" t="s">
        <v>67</v>
      </c>
    </row>
    <row r="43" spans="1:7" ht="15.75" thickBot="1" x14ac:dyDescent="0.3">
      <c r="A43" s="133" t="s">
        <v>79</v>
      </c>
      <c r="B43" s="134">
        <v>48.45</v>
      </c>
      <c r="C43" s="139">
        <v>68588</v>
      </c>
      <c r="D43" s="24">
        <f t="shared" si="12"/>
        <v>3323088.6</v>
      </c>
      <c r="E43" s="135">
        <v>69588</v>
      </c>
      <c r="F43" s="24">
        <f t="shared" si="15"/>
        <v>3371538.6</v>
      </c>
      <c r="G43" s="26" t="s">
        <v>67</v>
      </c>
    </row>
    <row r="44" spans="1:7" ht="15.75" thickTop="1" x14ac:dyDescent="0.25">
      <c r="A44" s="41" t="s">
        <v>80</v>
      </c>
      <c r="B44" s="60">
        <v>28.07</v>
      </c>
      <c r="C44" s="12">
        <v>89382</v>
      </c>
      <c r="D44" s="16">
        <f>C44*B44</f>
        <v>2508952.7400000002</v>
      </c>
      <c r="E44" s="12">
        <v>90382</v>
      </c>
      <c r="F44" s="16">
        <f>E44*B44</f>
        <v>2537022.7400000002</v>
      </c>
      <c r="G44" s="13" t="s">
        <v>67</v>
      </c>
    </row>
    <row r="45" spans="1:7" x14ac:dyDescent="0.25">
      <c r="A45" s="41" t="s">
        <v>80</v>
      </c>
      <c r="B45" s="61">
        <v>34.630000000000003</v>
      </c>
      <c r="C45" s="9">
        <v>71904</v>
      </c>
      <c r="D45" s="15">
        <f t="shared" ref="D45:D54" si="16">C45*B45</f>
        <v>2490035.52</v>
      </c>
      <c r="E45" s="9">
        <v>72904</v>
      </c>
      <c r="F45" s="15">
        <f t="shared" ref="F45:F48" si="17">E45*B45</f>
        <v>2524665.52</v>
      </c>
      <c r="G45" s="10" t="s">
        <v>67</v>
      </c>
    </row>
    <row r="46" spans="1:7" x14ac:dyDescent="0.25">
      <c r="A46" s="41" t="s">
        <v>80</v>
      </c>
      <c r="B46" s="61">
        <v>36.33</v>
      </c>
      <c r="C46" s="9">
        <v>71904</v>
      </c>
      <c r="D46" s="15">
        <f t="shared" si="16"/>
        <v>2612272.3199999998</v>
      </c>
      <c r="E46" s="9">
        <v>72904</v>
      </c>
      <c r="F46" s="15">
        <f t="shared" si="17"/>
        <v>2648602.3199999998</v>
      </c>
      <c r="G46" s="10" t="s">
        <v>67</v>
      </c>
    </row>
    <row r="47" spans="1:7" x14ac:dyDescent="0.25">
      <c r="A47" s="41" t="s">
        <v>80</v>
      </c>
      <c r="B47" s="132">
        <v>37.29</v>
      </c>
      <c r="C47" s="9">
        <v>71904</v>
      </c>
      <c r="D47" s="15">
        <f t="shared" si="16"/>
        <v>2681300.16</v>
      </c>
      <c r="E47" s="9">
        <v>72904</v>
      </c>
      <c r="F47" s="15">
        <f t="shared" si="17"/>
        <v>2718590.16</v>
      </c>
      <c r="G47" s="10" t="s">
        <v>67</v>
      </c>
    </row>
    <row r="48" spans="1:7" x14ac:dyDescent="0.25">
      <c r="A48" s="41" t="s">
        <v>80</v>
      </c>
      <c r="B48" s="132">
        <v>37.409999999999997</v>
      </c>
      <c r="C48" s="9">
        <v>71904</v>
      </c>
      <c r="D48" s="15">
        <f t="shared" si="16"/>
        <v>2689928.6399999997</v>
      </c>
      <c r="E48" s="9">
        <v>72904</v>
      </c>
      <c r="F48" s="15">
        <f t="shared" si="17"/>
        <v>2727338.6399999997</v>
      </c>
      <c r="G48" s="10" t="s">
        <v>67</v>
      </c>
    </row>
    <row r="49" spans="1:7" x14ac:dyDescent="0.25">
      <c r="A49" s="41" t="s">
        <v>80</v>
      </c>
      <c r="B49" s="132">
        <v>38.25</v>
      </c>
      <c r="C49" s="9">
        <v>71904</v>
      </c>
      <c r="D49" s="15">
        <f t="shared" si="16"/>
        <v>2750328</v>
      </c>
      <c r="E49" s="15"/>
      <c r="F49" s="15"/>
      <c r="G49" s="10" t="s">
        <v>67</v>
      </c>
    </row>
    <row r="50" spans="1:7" x14ac:dyDescent="0.25">
      <c r="A50" s="41" t="s">
        <v>80</v>
      </c>
      <c r="B50" s="61">
        <v>39</v>
      </c>
      <c r="C50" s="9">
        <v>71074</v>
      </c>
      <c r="D50" s="15">
        <f t="shared" si="16"/>
        <v>2771886</v>
      </c>
      <c r="E50" s="9">
        <v>72074</v>
      </c>
      <c r="F50" s="15">
        <f t="shared" ref="F50" si="18">E50*B50</f>
        <v>2810886</v>
      </c>
      <c r="G50" s="10" t="s">
        <v>67</v>
      </c>
    </row>
    <row r="51" spans="1:7" x14ac:dyDescent="0.25">
      <c r="A51" s="41" t="s">
        <v>81</v>
      </c>
      <c r="B51" s="132">
        <v>40.89</v>
      </c>
      <c r="C51" s="140">
        <v>71074</v>
      </c>
      <c r="D51" s="16">
        <f t="shared" si="16"/>
        <v>2906215.86</v>
      </c>
      <c r="E51" s="15"/>
      <c r="F51" s="15"/>
      <c r="G51" s="10" t="s">
        <v>67</v>
      </c>
    </row>
    <row r="52" spans="1:7" x14ac:dyDescent="0.25">
      <c r="A52" s="41" t="s">
        <v>81</v>
      </c>
      <c r="B52" s="137">
        <v>45.32</v>
      </c>
      <c r="C52" s="138">
        <v>68588</v>
      </c>
      <c r="D52" s="16">
        <f t="shared" si="16"/>
        <v>3108408.16</v>
      </c>
      <c r="E52" s="12">
        <v>69588</v>
      </c>
      <c r="F52" s="16">
        <f t="shared" ref="F52:F53" si="19">E52*B52</f>
        <v>3153728.16</v>
      </c>
      <c r="G52" s="13" t="s">
        <v>67</v>
      </c>
    </row>
    <row r="53" spans="1:7" ht="15.75" thickBot="1" x14ac:dyDescent="0.3">
      <c r="A53" s="41" t="s">
        <v>81</v>
      </c>
      <c r="B53" s="134">
        <v>48.45</v>
      </c>
      <c r="C53" s="139">
        <v>68588</v>
      </c>
      <c r="D53" s="24">
        <f t="shared" si="16"/>
        <v>3323088.6</v>
      </c>
      <c r="E53" s="135">
        <v>69588</v>
      </c>
      <c r="F53" s="24">
        <f t="shared" si="19"/>
        <v>3371538.6</v>
      </c>
      <c r="G53" s="26" t="s">
        <v>67</v>
      </c>
    </row>
    <row r="54" spans="1:7" ht="16.5" thickTop="1" thickBot="1" x14ac:dyDescent="0.3">
      <c r="A54" s="121" t="s">
        <v>82</v>
      </c>
      <c r="B54" s="122">
        <v>38.25</v>
      </c>
      <c r="C54" s="123">
        <v>73854</v>
      </c>
      <c r="D54" s="124">
        <f t="shared" si="16"/>
        <v>2824915.5</v>
      </c>
      <c r="E54" s="124"/>
      <c r="F54" s="124"/>
      <c r="G54" s="125" t="s">
        <v>67</v>
      </c>
    </row>
    <row r="55" spans="1:7" ht="15.75" thickTop="1" x14ac:dyDescent="0.25">
      <c r="A55" s="126" t="s">
        <v>83</v>
      </c>
      <c r="B55" s="127">
        <v>17</v>
      </c>
      <c r="C55" s="128">
        <v>118250</v>
      </c>
      <c r="D55" s="128">
        <f>C55*B55</f>
        <v>2010250</v>
      </c>
      <c r="E55" s="128">
        <v>119250</v>
      </c>
      <c r="F55" s="128">
        <f>E55*B55</f>
        <v>2027250</v>
      </c>
      <c r="G55" s="129" t="s">
        <v>67</v>
      </c>
    </row>
    <row r="56" spans="1:7" x14ac:dyDescent="0.25">
      <c r="A56" s="126" t="s">
        <v>83</v>
      </c>
      <c r="B56" s="130">
        <v>20.100000000000001</v>
      </c>
      <c r="C56" s="131">
        <v>107250</v>
      </c>
      <c r="D56" s="131">
        <f t="shared" ref="D56:D63" si="20">C56*B56</f>
        <v>2155725</v>
      </c>
      <c r="E56" s="131">
        <v>108250</v>
      </c>
      <c r="F56" s="131">
        <f t="shared" ref="F56:F60" si="21">E56*B56</f>
        <v>2175825</v>
      </c>
      <c r="G56" s="141" t="s">
        <v>67</v>
      </c>
    </row>
    <row r="57" spans="1:7" x14ac:dyDescent="0.25">
      <c r="A57" s="126" t="s">
        <v>84</v>
      </c>
      <c r="B57" s="130">
        <v>20.2</v>
      </c>
      <c r="C57" s="131">
        <v>107250</v>
      </c>
      <c r="D57" s="131">
        <f>C57*B57</f>
        <v>2166450</v>
      </c>
      <c r="E57" s="131"/>
      <c r="F57" s="131"/>
      <c r="G57" s="141" t="s">
        <v>67</v>
      </c>
    </row>
    <row r="58" spans="1:7" x14ac:dyDescent="0.25">
      <c r="A58" s="41" t="s">
        <v>85</v>
      </c>
      <c r="B58" s="132">
        <v>38.200000000000003</v>
      </c>
      <c r="C58" s="9">
        <v>78904</v>
      </c>
      <c r="D58" s="15">
        <f t="shared" si="20"/>
        <v>3014132.8000000003</v>
      </c>
      <c r="E58" s="9">
        <v>79904</v>
      </c>
      <c r="F58" s="15">
        <f t="shared" si="21"/>
        <v>3052332.8000000003</v>
      </c>
      <c r="G58" s="10" t="s">
        <v>67</v>
      </c>
    </row>
    <row r="59" spans="1:7" x14ac:dyDescent="0.25">
      <c r="A59" s="41" t="s">
        <v>85</v>
      </c>
      <c r="B59" s="132">
        <v>38.299999999999997</v>
      </c>
      <c r="C59" s="9">
        <v>78904</v>
      </c>
      <c r="D59" s="15">
        <f t="shared" si="20"/>
        <v>3022023.1999999997</v>
      </c>
      <c r="E59" s="15"/>
      <c r="F59" s="15"/>
      <c r="G59" s="10" t="s">
        <v>67</v>
      </c>
    </row>
    <row r="60" spans="1:7" x14ac:dyDescent="0.25">
      <c r="A60" s="41" t="s">
        <v>85</v>
      </c>
      <c r="B60" s="132">
        <v>38.700000000000003</v>
      </c>
      <c r="C60" s="9">
        <v>78168</v>
      </c>
      <c r="D60" s="15">
        <f t="shared" si="20"/>
        <v>3025101.6</v>
      </c>
      <c r="E60" s="9">
        <v>79168</v>
      </c>
      <c r="F60" s="15">
        <f t="shared" si="21"/>
        <v>3063801.6</v>
      </c>
      <c r="G60" s="10" t="s">
        <v>67</v>
      </c>
    </row>
    <row r="61" spans="1:7" x14ac:dyDescent="0.25">
      <c r="A61" s="41" t="s">
        <v>85</v>
      </c>
      <c r="B61" s="132">
        <v>42.2</v>
      </c>
      <c r="C61" s="9">
        <v>75404</v>
      </c>
      <c r="D61" s="15">
        <f t="shared" si="20"/>
        <v>3182048.8000000003</v>
      </c>
      <c r="E61" s="9">
        <v>76404</v>
      </c>
      <c r="F61" s="15">
        <f>E61*B61</f>
        <v>3224248.8000000003</v>
      </c>
      <c r="G61" s="10" t="s">
        <v>67</v>
      </c>
    </row>
    <row r="62" spans="1:7" x14ac:dyDescent="0.25">
      <c r="A62" s="41" t="s">
        <v>85</v>
      </c>
      <c r="B62" s="132">
        <v>42.3</v>
      </c>
      <c r="C62" s="9">
        <v>75404</v>
      </c>
      <c r="D62" s="15">
        <f t="shared" si="20"/>
        <v>3189589.1999999997</v>
      </c>
      <c r="E62" s="9">
        <v>76404</v>
      </c>
      <c r="F62" s="15">
        <f>E62*B62</f>
        <v>3231889.1999999997</v>
      </c>
      <c r="G62" s="10" t="s">
        <v>67</v>
      </c>
    </row>
    <row r="63" spans="1:7" ht="15.75" thickBot="1" x14ac:dyDescent="0.3">
      <c r="A63" s="133" t="s">
        <v>86</v>
      </c>
      <c r="B63" s="134">
        <v>57.9</v>
      </c>
      <c r="C63" s="135">
        <v>74753</v>
      </c>
      <c r="D63" s="24">
        <f t="shared" si="20"/>
        <v>4328198.7</v>
      </c>
      <c r="E63" s="135">
        <v>75753</v>
      </c>
      <c r="F63" s="24">
        <f t="shared" ref="F63" si="22">E63*B63</f>
        <v>4386098.7</v>
      </c>
      <c r="G63" s="26" t="s">
        <v>67</v>
      </c>
    </row>
    <row r="64" spans="1:7" ht="15.75" thickTop="1" x14ac:dyDescent="0.25">
      <c r="A64" s="142" t="s">
        <v>87</v>
      </c>
      <c r="B64" s="143">
        <v>17</v>
      </c>
      <c r="C64" s="144">
        <v>114350</v>
      </c>
      <c r="D64" s="144">
        <f>C64*B64</f>
        <v>1943950</v>
      </c>
      <c r="E64" s="144">
        <v>115350</v>
      </c>
      <c r="F64" s="144">
        <f>E64*B64</f>
        <v>1960950</v>
      </c>
      <c r="G64" s="145" t="s">
        <v>67</v>
      </c>
    </row>
    <row r="65" spans="1:11" x14ac:dyDescent="0.25">
      <c r="A65" s="126" t="s">
        <v>87</v>
      </c>
      <c r="B65" s="130">
        <v>20.100000000000001</v>
      </c>
      <c r="C65" s="131">
        <v>99350</v>
      </c>
      <c r="D65" s="131">
        <f t="shared" ref="D65" si="23">C65*B65</f>
        <v>1996935.0000000002</v>
      </c>
      <c r="E65" s="131">
        <v>100350</v>
      </c>
      <c r="F65" s="131">
        <f t="shared" ref="F65" si="24">E65*B65</f>
        <v>2017035.0000000002</v>
      </c>
      <c r="G65" s="141" t="s">
        <v>67</v>
      </c>
    </row>
    <row r="66" spans="1:11" x14ac:dyDescent="0.25">
      <c r="A66" s="126" t="s">
        <v>88</v>
      </c>
      <c r="B66" s="130">
        <v>20.2</v>
      </c>
      <c r="C66" s="131">
        <v>99350</v>
      </c>
      <c r="D66" s="131">
        <f>C66*B66</f>
        <v>2006870</v>
      </c>
      <c r="E66" s="131"/>
      <c r="F66" s="131"/>
      <c r="G66" s="141" t="s">
        <v>67</v>
      </c>
    </row>
    <row r="67" spans="1:11" x14ac:dyDescent="0.25">
      <c r="A67" s="41" t="s">
        <v>89</v>
      </c>
      <c r="B67" s="132">
        <v>38.200000000000003</v>
      </c>
      <c r="C67" s="9">
        <v>69904</v>
      </c>
      <c r="D67" s="15">
        <f t="shared" ref="D67:D74" si="25">C67*B67</f>
        <v>2670332.8000000003</v>
      </c>
      <c r="E67" s="9">
        <v>70904</v>
      </c>
      <c r="F67" s="15">
        <f t="shared" ref="F67" si="26">E67*B67</f>
        <v>2708532.8000000003</v>
      </c>
      <c r="G67" s="10" t="s">
        <v>67</v>
      </c>
    </row>
    <row r="68" spans="1:11" x14ac:dyDescent="0.25">
      <c r="A68" s="41" t="s">
        <v>89</v>
      </c>
      <c r="B68" s="132">
        <v>38.299999999999997</v>
      </c>
      <c r="C68" s="9">
        <v>69904</v>
      </c>
      <c r="D68" s="15">
        <f t="shared" si="25"/>
        <v>2677323.1999999997</v>
      </c>
      <c r="E68" s="15"/>
      <c r="F68" s="15"/>
      <c r="G68" s="10" t="s">
        <v>67</v>
      </c>
    </row>
    <row r="69" spans="1:11" x14ac:dyDescent="0.25">
      <c r="A69" s="41" t="s">
        <v>89</v>
      </c>
      <c r="B69" s="132">
        <v>38.700000000000003</v>
      </c>
      <c r="C69" s="9">
        <v>69074</v>
      </c>
      <c r="D69" s="15">
        <f t="shared" si="25"/>
        <v>2673163.8000000003</v>
      </c>
      <c r="E69" s="9">
        <v>70074</v>
      </c>
      <c r="F69" s="15">
        <f t="shared" ref="F69" si="27">E69*B69</f>
        <v>2711863.8000000003</v>
      </c>
      <c r="G69" s="10" t="s">
        <v>67</v>
      </c>
    </row>
    <row r="70" spans="1:11" x14ac:dyDescent="0.25">
      <c r="A70" s="41" t="s">
        <v>89</v>
      </c>
      <c r="B70" s="132">
        <v>42.2</v>
      </c>
      <c r="C70" s="9">
        <v>66404</v>
      </c>
      <c r="D70" s="15">
        <f t="shared" si="25"/>
        <v>2802248.8000000003</v>
      </c>
      <c r="E70" s="9">
        <v>67404</v>
      </c>
      <c r="F70" s="15">
        <f>E70*B70</f>
        <v>2844448.8000000003</v>
      </c>
      <c r="G70" s="10" t="s">
        <v>67</v>
      </c>
    </row>
    <row r="71" spans="1:11" x14ac:dyDescent="0.25">
      <c r="A71" s="41" t="s">
        <v>89</v>
      </c>
      <c r="B71" s="132">
        <v>42.3</v>
      </c>
      <c r="C71" s="9">
        <v>66404</v>
      </c>
      <c r="D71" s="15">
        <f t="shared" si="25"/>
        <v>2808889.1999999997</v>
      </c>
      <c r="E71" s="9">
        <v>67404</v>
      </c>
      <c r="F71" s="15">
        <f>E71*B71</f>
        <v>2851189.1999999997</v>
      </c>
      <c r="G71" s="10" t="s">
        <v>67</v>
      </c>
    </row>
    <row r="72" spans="1:11" x14ac:dyDescent="0.25">
      <c r="A72" s="40" t="s">
        <v>90</v>
      </c>
      <c r="B72" s="132">
        <v>46.8</v>
      </c>
      <c r="C72" s="9">
        <v>66588</v>
      </c>
      <c r="D72" s="15">
        <f t="shared" si="25"/>
        <v>3116318.4</v>
      </c>
      <c r="E72" s="15"/>
      <c r="F72" s="15"/>
      <c r="G72" s="10" t="s">
        <v>67</v>
      </c>
    </row>
    <row r="73" spans="1:11" x14ac:dyDescent="0.25">
      <c r="A73" s="40" t="s">
        <v>90</v>
      </c>
      <c r="B73" s="132">
        <v>46.9</v>
      </c>
      <c r="C73" s="9">
        <v>66588</v>
      </c>
      <c r="D73" s="15">
        <f t="shared" si="25"/>
        <v>3122977.1999999997</v>
      </c>
      <c r="E73" s="15"/>
      <c r="F73" s="15"/>
      <c r="G73" s="10" t="s">
        <v>67</v>
      </c>
    </row>
    <row r="74" spans="1:11" ht="15.75" thickBot="1" x14ac:dyDescent="0.3">
      <c r="A74" s="146" t="s">
        <v>90</v>
      </c>
      <c r="B74" s="89">
        <v>57.9</v>
      </c>
      <c r="C74" s="90">
        <v>65753</v>
      </c>
      <c r="D74" s="91">
        <f t="shared" si="25"/>
        <v>3807098.6999999997</v>
      </c>
      <c r="E74" s="90">
        <v>66753</v>
      </c>
      <c r="F74" s="91">
        <f t="shared" ref="F74" si="28">E74*B74</f>
        <v>3864998.6999999997</v>
      </c>
      <c r="G74" s="92" t="s">
        <v>67</v>
      </c>
    </row>
    <row r="75" spans="1:11" ht="15.75" thickBot="1" x14ac:dyDescent="0.3">
      <c r="A75" s="22"/>
      <c r="B75" s="20"/>
      <c r="C75" s="20"/>
      <c r="D75" s="20"/>
      <c r="E75" s="20"/>
      <c r="F75" s="20"/>
      <c r="G75" s="20"/>
    </row>
    <row r="76" spans="1:11" ht="42" customHeight="1" thickBot="1" x14ac:dyDescent="0.3">
      <c r="A76" s="35" t="s">
        <v>0</v>
      </c>
      <c r="B76" s="36" t="s">
        <v>3</v>
      </c>
      <c r="C76" s="37" t="s">
        <v>12</v>
      </c>
      <c r="D76" s="38" t="s">
        <v>4</v>
      </c>
      <c r="E76" s="37" t="s">
        <v>13</v>
      </c>
      <c r="F76" s="38" t="s">
        <v>4</v>
      </c>
      <c r="G76" s="39" t="s">
        <v>5</v>
      </c>
    </row>
    <row r="77" spans="1:11" x14ac:dyDescent="0.25">
      <c r="A77" s="93" t="s">
        <v>53</v>
      </c>
      <c r="B77" s="94">
        <v>34.630000000000003</v>
      </c>
      <c r="C77" s="95">
        <v>70404</v>
      </c>
      <c r="D77" s="96">
        <f>C77*B77</f>
        <v>2438090.52</v>
      </c>
      <c r="E77" s="95">
        <v>71404</v>
      </c>
      <c r="F77" s="96">
        <f>E77*B77</f>
        <v>2472720.52</v>
      </c>
      <c r="G77" s="97" t="s">
        <v>91</v>
      </c>
      <c r="I77" s="49"/>
      <c r="J77" s="49"/>
      <c r="K77" s="49"/>
    </row>
    <row r="78" spans="1:11" x14ac:dyDescent="0.25">
      <c r="A78" s="41" t="s">
        <v>53</v>
      </c>
      <c r="B78" s="60">
        <v>38.299999999999997</v>
      </c>
      <c r="C78" s="12">
        <v>70404</v>
      </c>
      <c r="D78" s="15">
        <f t="shared" ref="D78:D82" si="29">C78*B78</f>
        <v>2696473.1999999997</v>
      </c>
      <c r="E78" s="16"/>
      <c r="F78" s="16"/>
      <c r="G78" s="10" t="s">
        <v>91</v>
      </c>
      <c r="I78" s="49"/>
      <c r="J78" s="49"/>
      <c r="K78" s="49"/>
    </row>
    <row r="79" spans="1:11" x14ac:dyDescent="0.25">
      <c r="A79" s="41" t="s">
        <v>54</v>
      </c>
      <c r="B79" s="61">
        <v>48.45</v>
      </c>
      <c r="C79" s="9">
        <v>67088</v>
      </c>
      <c r="D79" s="15">
        <f t="shared" si="29"/>
        <v>3250413.6</v>
      </c>
      <c r="E79" s="9">
        <v>68088</v>
      </c>
      <c r="F79" s="15">
        <f t="shared" ref="F79:F82" si="30">E79*B79</f>
        <v>3298863.6</v>
      </c>
      <c r="G79" s="10" t="s">
        <v>91</v>
      </c>
      <c r="I79" s="49"/>
      <c r="J79" s="49"/>
      <c r="K79" s="49"/>
    </row>
    <row r="80" spans="1:11" x14ac:dyDescent="0.25">
      <c r="A80" s="41" t="s">
        <v>54</v>
      </c>
      <c r="B80" s="61">
        <v>55.6</v>
      </c>
      <c r="C80" s="9">
        <v>66253</v>
      </c>
      <c r="D80" s="15">
        <f t="shared" si="29"/>
        <v>3683666.8000000003</v>
      </c>
      <c r="E80" s="9">
        <v>67253</v>
      </c>
      <c r="F80" s="15">
        <f t="shared" si="30"/>
        <v>3739266.8000000003</v>
      </c>
      <c r="G80" s="10" t="s">
        <v>91</v>
      </c>
      <c r="I80" s="49"/>
      <c r="J80" s="49"/>
      <c r="K80" s="49"/>
    </row>
    <row r="81" spans="1:11" x14ac:dyDescent="0.25">
      <c r="A81" s="40" t="s">
        <v>55</v>
      </c>
      <c r="B81" s="99">
        <v>60.64</v>
      </c>
      <c r="C81" s="100">
        <v>63753</v>
      </c>
      <c r="D81" s="15">
        <f t="shared" si="29"/>
        <v>3865981.92</v>
      </c>
      <c r="E81" s="101"/>
      <c r="F81" s="101"/>
      <c r="G81" s="10" t="s">
        <v>91</v>
      </c>
      <c r="I81" s="49"/>
      <c r="J81" s="49"/>
      <c r="K81" s="49"/>
    </row>
    <row r="82" spans="1:11" ht="15.75" thickBot="1" x14ac:dyDescent="0.3">
      <c r="A82" s="98" t="s">
        <v>55</v>
      </c>
      <c r="B82" s="89">
        <v>65.069999999999993</v>
      </c>
      <c r="C82" s="90">
        <v>62753</v>
      </c>
      <c r="D82" s="91">
        <f t="shared" si="29"/>
        <v>4083337.7099999995</v>
      </c>
      <c r="E82" s="90">
        <v>63753</v>
      </c>
      <c r="F82" s="91">
        <f t="shared" si="30"/>
        <v>4148407.7099999995</v>
      </c>
      <c r="G82" s="147" t="s">
        <v>91</v>
      </c>
      <c r="J82" s="49"/>
      <c r="K82" s="49"/>
    </row>
  </sheetData>
  <pageMargins left="0.11811023622047245" right="0.11811023622047245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20"/>
  <sheetViews>
    <sheetView zoomScale="90" zoomScaleNormal="90" workbookViewId="0">
      <selection activeCell="A2" sqref="A2"/>
    </sheetView>
  </sheetViews>
  <sheetFormatPr defaultRowHeight="15" x14ac:dyDescent="0.25"/>
  <cols>
    <col min="1" max="1" width="9.140625" style="117"/>
    <col min="2" max="2" width="30.5703125" style="116" customWidth="1"/>
    <col min="3" max="3" width="8.140625" style="117" customWidth="1"/>
    <col min="4" max="4" width="10.5703125" style="117" customWidth="1"/>
    <col min="5" max="5" width="5.85546875" style="117" customWidth="1"/>
    <col min="6" max="6" width="9.140625" style="117"/>
    <col min="7" max="7" width="10.42578125" style="117" customWidth="1"/>
    <col min="8" max="8" width="11.140625" style="117" customWidth="1"/>
    <col min="9" max="9" width="11.42578125" style="117" customWidth="1"/>
    <col min="10" max="10" width="16.7109375" style="117" customWidth="1"/>
    <col min="11" max="12" width="12.5703125" style="117" customWidth="1"/>
    <col min="13" max="13" width="13.28515625" style="117" customWidth="1"/>
    <col min="14" max="14" width="11.7109375" style="116" customWidth="1"/>
    <col min="15" max="16384" width="9.140625" style="116"/>
  </cols>
  <sheetData>
    <row r="1" spans="1:14" s="2" customFormat="1" ht="18.75" x14ac:dyDescent="0.3">
      <c r="A1" s="81" t="s">
        <v>109</v>
      </c>
      <c r="E1" s="4"/>
      <c r="F1" s="4"/>
      <c r="G1" s="4"/>
      <c r="H1" s="4"/>
      <c r="I1" s="4"/>
      <c r="J1" s="4"/>
      <c r="K1" s="4"/>
    </row>
    <row r="2" spans="1:14" s="118" customFormat="1" ht="42" customHeight="1" x14ac:dyDescent="0.25">
      <c r="A2" s="119" t="s">
        <v>31</v>
      </c>
      <c r="B2" s="119" t="s">
        <v>22</v>
      </c>
      <c r="C2" s="119" t="s">
        <v>23</v>
      </c>
      <c r="D2" s="119" t="s">
        <v>24</v>
      </c>
      <c r="E2" s="119" t="s">
        <v>25</v>
      </c>
      <c r="F2" s="119" t="s">
        <v>26</v>
      </c>
      <c r="G2" s="119" t="s">
        <v>56</v>
      </c>
      <c r="H2" s="119" t="s">
        <v>57</v>
      </c>
      <c r="I2" s="119" t="s">
        <v>58</v>
      </c>
      <c r="J2" s="119" t="s">
        <v>59</v>
      </c>
      <c r="K2" s="119" t="s">
        <v>32</v>
      </c>
      <c r="L2" s="119" t="s">
        <v>33</v>
      </c>
      <c r="M2" s="119" t="s">
        <v>60</v>
      </c>
      <c r="N2" s="119" t="s">
        <v>8</v>
      </c>
    </row>
    <row r="3" spans="1:14" x14ac:dyDescent="0.25">
      <c r="A3" s="111">
        <v>1</v>
      </c>
      <c r="B3" s="112" t="s">
        <v>61</v>
      </c>
      <c r="C3" s="111">
        <v>1</v>
      </c>
      <c r="D3" s="111">
        <v>8</v>
      </c>
      <c r="E3" s="111">
        <v>2</v>
      </c>
      <c r="F3" s="111">
        <v>1</v>
      </c>
      <c r="G3" s="111">
        <v>38.159999999999997</v>
      </c>
      <c r="H3" s="111">
        <v>2</v>
      </c>
      <c r="I3" s="113">
        <v>72444</v>
      </c>
      <c r="J3" s="114">
        <f>I3*G3</f>
        <v>2764463.0399999996</v>
      </c>
      <c r="K3" s="111" t="s">
        <v>34</v>
      </c>
      <c r="L3" s="115">
        <v>44293</v>
      </c>
      <c r="M3" s="115">
        <v>44578</v>
      </c>
      <c r="N3" s="115" t="s">
        <v>8</v>
      </c>
    </row>
    <row r="4" spans="1:14" x14ac:dyDescent="0.25">
      <c r="A4" s="111">
        <v>2</v>
      </c>
      <c r="B4" s="112" t="s">
        <v>61</v>
      </c>
      <c r="C4" s="111">
        <v>1</v>
      </c>
      <c r="D4" s="111">
        <v>14</v>
      </c>
      <c r="E4" s="111">
        <v>3</v>
      </c>
      <c r="F4" s="111">
        <v>1</v>
      </c>
      <c r="G4" s="111">
        <v>38.159999999999997</v>
      </c>
      <c r="H4" s="111">
        <v>2</v>
      </c>
      <c r="I4" s="113">
        <v>72444</v>
      </c>
      <c r="J4" s="114">
        <f t="shared" ref="J4:J19" si="0">I4*G4</f>
        <v>2764463.0399999996</v>
      </c>
      <c r="K4" s="111" t="s">
        <v>34</v>
      </c>
      <c r="L4" s="115">
        <v>44293</v>
      </c>
      <c r="M4" s="115">
        <v>44559</v>
      </c>
      <c r="N4" s="115" t="s">
        <v>8</v>
      </c>
    </row>
    <row r="5" spans="1:14" x14ac:dyDescent="0.25">
      <c r="A5" s="111">
        <v>3</v>
      </c>
      <c r="B5" s="112" t="s">
        <v>61</v>
      </c>
      <c r="C5" s="111">
        <v>1</v>
      </c>
      <c r="D5" s="111">
        <v>20</v>
      </c>
      <c r="E5" s="111">
        <v>4</v>
      </c>
      <c r="F5" s="111">
        <v>1</v>
      </c>
      <c r="G5" s="111">
        <v>38.159999999999997</v>
      </c>
      <c r="H5" s="111">
        <v>2</v>
      </c>
      <c r="I5" s="113">
        <v>71444</v>
      </c>
      <c r="J5" s="114">
        <f t="shared" si="0"/>
        <v>2726303.0399999996</v>
      </c>
      <c r="K5" s="111" t="s">
        <v>34</v>
      </c>
      <c r="L5" s="115">
        <v>44293</v>
      </c>
      <c r="M5" s="115">
        <v>44573</v>
      </c>
      <c r="N5" s="115" t="s">
        <v>8</v>
      </c>
    </row>
    <row r="6" spans="1:14" x14ac:dyDescent="0.25">
      <c r="A6" s="111">
        <v>4</v>
      </c>
      <c r="B6" s="112" t="s">
        <v>61</v>
      </c>
      <c r="C6" s="111">
        <v>2</v>
      </c>
      <c r="D6" s="111">
        <v>35</v>
      </c>
      <c r="E6" s="111">
        <v>2</v>
      </c>
      <c r="F6" s="111">
        <v>1</v>
      </c>
      <c r="G6" s="111">
        <v>38.159999999999997</v>
      </c>
      <c r="H6" s="111">
        <v>5</v>
      </c>
      <c r="I6" s="113">
        <v>72444</v>
      </c>
      <c r="J6" s="114">
        <f t="shared" si="0"/>
        <v>2764463.0399999996</v>
      </c>
      <c r="K6" s="111" t="s">
        <v>34</v>
      </c>
      <c r="L6" s="115">
        <v>44293</v>
      </c>
      <c r="M6" s="115">
        <v>44574</v>
      </c>
      <c r="N6" s="115" t="s">
        <v>8</v>
      </c>
    </row>
    <row r="7" spans="1:14" x14ac:dyDescent="0.25">
      <c r="A7" s="111">
        <v>5</v>
      </c>
      <c r="B7" s="112" t="s">
        <v>62</v>
      </c>
      <c r="C7" s="111">
        <v>2</v>
      </c>
      <c r="D7" s="111">
        <v>30</v>
      </c>
      <c r="E7" s="111">
        <v>1</v>
      </c>
      <c r="F7" s="111">
        <v>1</v>
      </c>
      <c r="G7" s="111">
        <v>42.23</v>
      </c>
      <c r="H7" s="111">
        <v>6</v>
      </c>
      <c r="I7" s="113">
        <v>68304</v>
      </c>
      <c r="J7" s="114">
        <f t="shared" si="0"/>
        <v>2884477.92</v>
      </c>
      <c r="K7" s="111" t="s">
        <v>34</v>
      </c>
      <c r="L7" s="115">
        <v>44287</v>
      </c>
      <c r="M7" s="115">
        <v>44523</v>
      </c>
      <c r="N7" s="115" t="s">
        <v>8</v>
      </c>
    </row>
    <row r="8" spans="1:14" x14ac:dyDescent="0.25">
      <c r="A8" s="111">
        <v>6</v>
      </c>
      <c r="B8" s="112" t="s">
        <v>63</v>
      </c>
      <c r="C8" s="111">
        <v>1</v>
      </c>
      <c r="D8" s="111">
        <v>1</v>
      </c>
      <c r="E8" s="111">
        <v>1</v>
      </c>
      <c r="F8" s="111">
        <v>1</v>
      </c>
      <c r="G8" s="111">
        <v>38.25</v>
      </c>
      <c r="H8" s="111">
        <v>1</v>
      </c>
      <c r="I8" s="113">
        <v>71804</v>
      </c>
      <c r="J8" s="114">
        <f t="shared" si="0"/>
        <v>2746503</v>
      </c>
      <c r="K8" s="111" t="s">
        <v>34</v>
      </c>
      <c r="L8" s="115">
        <v>44358</v>
      </c>
      <c r="M8" s="115">
        <v>44523</v>
      </c>
      <c r="N8" s="115" t="s">
        <v>8</v>
      </c>
    </row>
    <row r="9" spans="1:14" x14ac:dyDescent="0.25">
      <c r="A9" s="111">
        <v>7</v>
      </c>
      <c r="B9" s="112" t="s">
        <v>63</v>
      </c>
      <c r="C9" s="111">
        <v>2</v>
      </c>
      <c r="D9" s="111">
        <v>27</v>
      </c>
      <c r="E9" s="111">
        <v>1</v>
      </c>
      <c r="F9" s="111">
        <v>1</v>
      </c>
      <c r="G9" s="111">
        <v>38.25</v>
      </c>
      <c r="H9" s="111">
        <v>7</v>
      </c>
      <c r="I9" s="113">
        <v>71804</v>
      </c>
      <c r="J9" s="114">
        <f t="shared" si="0"/>
        <v>2746503</v>
      </c>
      <c r="K9" s="111" t="s">
        <v>34</v>
      </c>
      <c r="L9" s="115">
        <v>44358</v>
      </c>
      <c r="M9" s="115">
        <v>44477</v>
      </c>
      <c r="N9" s="115" t="s">
        <v>8</v>
      </c>
    </row>
    <row r="10" spans="1:14" x14ac:dyDescent="0.25">
      <c r="A10" s="111">
        <v>8</v>
      </c>
      <c r="B10" s="112" t="s">
        <v>63</v>
      </c>
      <c r="C10" s="111">
        <v>2</v>
      </c>
      <c r="D10" s="111">
        <v>44</v>
      </c>
      <c r="E10" s="111">
        <v>4</v>
      </c>
      <c r="F10" s="111">
        <v>1</v>
      </c>
      <c r="G10" s="120">
        <v>39</v>
      </c>
      <c r="H10" s="111">
        <v>3</v>
      </c>
      <c r="I10" s="113">
        <v>70974</v>
      </c>
      <c r="J10" s="114">
        <f t="shared" si="0"/>
        <v>2767986</v>
      </c>
      <c r="K10" s="111" t="s">
        <v>34</v>
      </c>
      <c r="L10" s="115">
        <v>44358</v>
      </c>
      <c r="M10" s="115">
        <v>44523</v>
      </c>
      <c r="N10" s="115" t="s">
        <v>8</v>
      </c>
    </row>
    <row r="11" spans="1:14" x14ac:dyDescent="0.25">
      <c r="A11" s="111">
        <v>9</v>
      </c>
      <c r="B11" s="112" t="s">
        <v>64</v>
      </c>
      <c r="C11" s="111">
        <v>1</v>
      </c>
      <c r="D11" s="111">
        <v>1</v>
      </c>
      <c r="E11" s="111">
        <v>1</v>
      </c>
      <c r="F11" s="111">
        <v>1</v>
      </c>
      <c r="G11" s="111">
        <v>38.25</v>
      </c>
      <c r="H11" s="111">
        <v>1</v>
      </c>
      <c r="I11" s="113">
        <v>71804</v>
      </c>
      <c r="J11" s="114">
        <f t="shared" si="0"/>
        <v>2746503</v>
      </c>
      <c r="K11" s="111" t="s">
        <v>34</v>
      </c>
      <c r="L11" s="115">
        <v>44216</v>
      </c>
      <c r="M11" s="115">
        <v>44392</v>
      </c>
      <c r="N11" s="115" t="s">
        <v>8</v>
      </c>
    </row>
    <row r="12" spans="1:14" x14ac:dyDescent="0.25">
      <c r="A12" s="111">
        <v>10</v>
      </c>
      <c r="B12" s="112" t="s">
        <v>65</v>
      </c>
      <c r="C12" s="111">
        <v>1</v>
      </c>
      <c r="D12" s="111">
        <v>1</v>
      </c>
      <c r="E12" s="111">
        <v>1</v>
      </c>
      <c r="F12" s="111">
        <v>1</v>
      </c>
      <c r="G12" s="111">
        <v>42.23</v>
      </c>
      <c r="H12" s="111">
        <v>1</v>
      </c>
      <c r="I12" s="113">
        <v>68304</v>
      </c>
      <c r="J12" s="114">
        <f t="shared" si="0"/>
        <v>2884477.92</v>
      </c>
      <c r="K12" s="111" t="s">
        <v>34</v>
      </c>
      <c r="L12" s="115">
        <v>44306</v>
      </c>
      <c r="M12" s="115">
        <v>44672</v>
      </c>
      <c r="N12" s="115" t="s">
        <v>8</v>
      </c>
    </row>
    <row r="13" spans="1:14" x14ac:dyDescent="0.25">
      <c r="A13" s="111">
        <v>11</v>
      </c>
      <c r="B13" s="112" t="s">
        <v>65</v>
      </c>
      <c r="C13" s="111">
        <v>1</v>
      </c>
      <c r="D13" s="111">
        <v>2</v>
      </c>
      <c r="E13" s="111">
        <v>1</v>
      </c>
      <c r="F13" s="111">
        <v>1</v>
      </c>
      <c r="G13" s="111">
        <v>38.159999999999997</v>
      </c>
      <c r="H13" s="111">
        <v>2</v>
      </c>
      <c r="I13" s="113">
        <v>71444</v>
      </c>
      <c r="J13" s="114">
        <f t="shared" si="0"/>
        <v>2726303.0399999996</v>
      </c>
      <c r="K13" s="111" t="s">
        <v>34</v>
      </c>
      <c r="L13" s="115">
        <v>44306</v>
      </c>
      <c r="M13" s="115">
        <v>44672</v>
      </c>
      <c r="N13" s="115" t="s">
        <v>8</v>
      </c>
    </row>
    <row r="14" spans="1:14" x14ac:dyDescent="0.25">
      <c r="A14" s="111">
        <v>12</v>
      </c>
      <c r="B14" s="112" t="s">
        <v>65</v>
      </c>
      <c r="C14" s="111">
        <v>1</v>
      </c>
      <c r="D14" s="111">
        <v>14</v>
      </c>
      <c r="E14" s="111">
        <v>3</v>
      </c>
      <c r="F14" s="111">
        <v>1</v>
      </c>
      <c r="G14" s="111">
        <v>38.159999999999997</v>
      </c>
      <c r="H14" s="111">
        <v>2</v>
      </c>
      <c r="I14" s="113">
        <v>72444</v>
      </c>
      <c r="J14" s="114">
        <f t="shared" si="0"/>
        <v>2764463.0399999996</v>
      </c>
      <c r="K14" s="111" t="s">
        <v>34</v>
      </c>
      <c r="L14" s="115">
        <v>44306</v>
      </c>
      <c r="M14" s="115">
        <v>44659</v>
      </c>
      <c r="N14" s="115" t="s">
        <v>8</v>
      </c>
    </row>
    <row r="15" spans="1:14" x14ac:dyDescent="0.25">
      <c r="A15" s="111">
        <v>13</v>
      </c>
      <c r="B15" s="112" t="s">
        <v>65</v>
      </c>
      <c r="C15" s="111">
        <v>1</v>
      </c>
      <c r="D15" s="111">
        <v>20</v>
      </c>
      <c r="E15" s="111">
        <v>4</v>
      </c>
      <c r="F15" s="111">
        <v>1</v>
      </c>
      <c r="G15" s="111">
        <v>38.159999999999997</v>
      </c>
      <c r="H15" s="111">
        <v>2</v>
      </c>
      <c r="I15" s="113">
        <v>71444</v>
      </c>
      <c r="J15" s="114">
        <f t="shared" si="0"/>
        <v>2726303.0399999996</v>
      </c>
      <c r="K15" s="111" t="s">
        <v>34</v>
      </c>
      <c r="L15" s="115">
        <v>44306</v>
      </c>
      <c r="M15" s="115">
        <v>44665</v>
      </c>
      <c r="N15" s="115" t="s">
        <v>8</v>
      </c>
    </row>
    <row r="16" spans="1:14" x14ac:dyDescent="0.25">
      <c r="A16" s="111">
        <v>14</v>
      </c>
      <c r="B16" s="112" t="s">
        <v>65</v>
      </c>
      <c r="C16" s="111">
        <v>1</v>
      </c>
      <c r="D16" s="111">
        <v>21</v>
      </c>
      <c r="E16" s="111">
        <v>4</v>
      </c>
      <c r="F16" s="111">
        <v>1</v>
      </c>
      <c r="G16" s="111">
        <v>38.729999999999997</v>
      </c>
      <c r="H16" s="111">
        <v>3</v>
      </c>
      <c r="I16" s="113">
        <v>71068</v>
      </c>
      <c r="J16" s="114">
        <f t="shared" si="0"/>
        <v>2752463.6399999997</v>
      </c>
      <c r="K16" s="111" t="s">
        <v>34</v>
      </c>
      <c r="L16" s="115">
        <v>44306</v>
      </c>
      <c r="M16" s="115">
        <v>44670</v>
      </c>
      <c r="N16" s="115" t="s">
        <v>8</v>
      </c>
    </row>
    <row r="17" spans="1:14" x14ac:dyDescent="0.25">
      <c r="A17" s="111">
        <v>15</v>
      </c>
      <c r="B17" s="112" t="s">
        <v>65</v>
      </c>
      <c r="C17" s="111">
        <v>2</v>
      </c>
      <c r="D17" s="111">
        <v>35</v>
      </c>
      <c r="E17" s="111">
        <v>2</v>
      </c>
      <c r="F17" s="111">
        <v>1</v>
      </c>
      <c r="G17" s="111">
        <v>38.159999999999997</v>
      </c>
      <c r="H17" s="111">
        <v>5</v>
      </c>
      <c r="I17" s="113">
        <v>72444</v>
      </c>
      <c r="J17" s="114">
        <f t="shared" si="0"/>
        <v>2764463.0399999996</v>
      </c>
      <c r="K17" s="111" t="s">
        <v>34</v>
      </c>
      <c r="L17" s="115">
        <v>44306</v>
      </c>
      <c r="M17" s="115">
        <v>44659</v>
      </c>
      <c r="N17" s="115" t="s">
        <v>8</v>
      </c>
    </row>
    <row r="18" spans="1:14" x14ac:dyDescent="0.25">
      <c r="A18" s="111">
        <v>16</v>
      </c>
      <c r="B18" s="112" t="s">
        <v>65</v>
      </c>
      <c r="C18" s="111">
        <v>2</v>
      </c>
      <c r="D18" s="111">
        <v>41</v>
      </c>
      <c r="E18" s="111">
        <v>3</v>
      </c>
      <c r="F18" s="111">
        <v>1</v>
      </c>
      <c r="G18" s="111">
        <v>38.159999999999997</v>
      </c>
      <c r="H18" s="111">
        <v>5</v>
      </c>
      <c r="I18" s="113">
        <v>72444</v>
      </c>
      <c r="J18" s="114">
        <f t="shared" si="0"/>
        <v>2764463.0399999996</v>
      </c>
      <c r="K18" s="111" t="s">
        <v>34</v>
      </c>
      <c r="L18" s="115">
        <v>44306</v>
      </c>
      <c r="M18" s="115">
        <v>44651</v>
      </c>
      <c r="N18" s="115" t="s">
        <v>8</v>
      </c>
    </row>
    <row r="19" spans="1:14" x14ac:dyDescent="0.25">
      <c r="A19" s="111">
        <v>17</v>
      </c>
      <c r="B19" s="112" t="s">
        <v>65</v>
      </c>
      <c r="C19" s="111">
        <v>2</v>
      </c>
      <c r="D19" s="111">
        <v>47</v>
      </c>
      <c r="E19" s="111">
        <v>4</v>
      </c>
      <c r="F19" s="111">
        <v>1</v>
      </c>
      <c r="G19" s="111">
        <v>38.159999999999997</v>
      </c>
      <c r="H19" s="111">
        <v>5</v>
      </c>
      <c r="I19" s="113">
        <v>71444</v>
      </c>
      <c r="J19" s="114">
        <f t="shared" si="0"/>
        <v>2726303.0399999996</v>
      </c>
      <c r="K19" s="111" t="s">
        <v>34</v>
      </c>
      <c r="L19" s="115">
        <v>44306</v>
      </c>
      <c r="M19" s="115">
        <v>44651</v>
      </c>
      <c r="N19" s="115" t="s">
        <v>8</v>
      </c>
    </row>
    <row r="20" spans="1:14" x14ac:dyDescent="0.25">
      <c r="A20" s="111">
        <v>18</v>
      </c>
      <c r="B20" s="112" t="s">
        <v>102</v>
      </c>
      <c r="C20" s="111">
        <v>4</v>
      </c>
      <c r="D20" s="111">
        <v>382</v>
      </c>
      <c r="E20" s="111">
        <v>17</v>
      </c>
      <c r="F20" s="111">
        <v>1</v>
      </c>
      <c r="G20" s="111">
        <v>35.67</v>
      </c>
      <c r="H20" s="111">
        <v>4</v>
      </c>
      <c r="I20" s="85">
        <v>82890.117746004995</v>
      </c>
      <c r="J20" s="189">
        <f>G20*I20</f>
        <v>2956690.4999999981</v>
      </c>
      <c r="K20" s="111" t="s">
        <v>34</v>
      </c>
      <c r="L20" s="115">
        <v>43608</v>
      </c>
      <c r="M20" s="115">
        <v>43784</v>
      </c>
      <c r="N20" s="115" t="s">
        <v>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4"/>
  <sheetViews>
    <sheetView tabSelected="1" workbookViewId="0">
      <selection activeCell="I14" sqref="I14"/>
    </sheetView>
  </sheetViews>
  <sheetFormatPr defaultRowHeight="15" x14ac:dyDescent="0.25"/>
  <cols>
    <col min="1" max="1" width="5.85546875" style="67" customWidth="1"/>
    <col min="2" max="2" width="4.42578125" style="67" customWidth="1"/>
    <col min="3" max="4" width="9.140625" style="67" customWidth="1"/>
    <col min="5" max="5" width="3" style="67" customWidth="1"/>
    <col min="6" max="6" width="12" style="70" customWidth="1"/>
    <col min="7" max="7" width="8" style="67" customWidth="1"/>
    <col min="8" max="8" width="16.28515625" style="70" customWidth="1"/>
    <col min="9" max="9" width="14.5703125" style="67" customWidth="1"/>
    <col min="10" max="10" width="16.140625" style="67" customWidth="1"/>
    <col min="11" max="11" width="23.85546875" style="70" customWidth="1"/>
    <col min="12" max="12" width="9.28515625" style="67" customWidth="1"/>
    <col min="13" max="16384" width="9.140625" style="67"/>
  </cols>
  <sheetData>
    <row r="1" spans="1:11" ht="15.75" x14ac:dyDescent="0.25">
      <c r="A1" s="86" t="s">
        <v>107</v>
      </c>
    </row>
    <row r="2" spans="1:11" x14ac:dyDescent="0.25">
      <c r="A2" s="199" t="s">
        <v>35</v>
      </c>
      <c r="B2" s="199"/>
      <c r="C2" s="199"/>
      <c r="D2" s="199"/>
      <c r="E2" s="199"/>
      <c r="F2" s="68" t="s">
        <v>37</v>
      </c>
      <c r="G2" s="82" t="s">
        <v>38</v>
      </c>
      <c r="H2" s="83" t="s">
        <v>26</v>
      </c>
      <c r="I2" s="83" t="s">
        <v>42</v>
      </c>
      <c r="J2" s="83" t="s">
        <v>7</v>
      </c>
      <c r="K2" s="150" t="s">
        <v>95</v>
      </c>
    </row>
    <row r="3" spans="1:11" x14ac:dyDescent="0.25">
      <c r="A3" s="200" t="s">
        <v>45</v>
      </c>
      <c r="B3" s="200"/>
      <c r="C3" s="200"/>
      <c r="D3" s="200"/>
      <c r="E3" s="200"/>
      <c r="F3" s="200"/>
      <c r="G3" s="200"/>
      <c r="H3" s="200"/>
      <c r="I3" s="84"/>
      <c r="J3" s="84"/>
      <c r="K3" s="151"/>
    </row>
    <row r="4" spans="1:11" x14ac:dyDescent="0.25">
      <c r="A4" s="201"/>
      <c r="B4" s="201"/>
      <c r="C4" s="202" t="s">
        <v>92</v>
      </c>
      <c r="D4" s="202"/>
      <c r="E4" s="202"/>
      <c r="F4" s="69">
        <v>35.57</v>
      </c>
      <c r="G4" s="71">
        <v>17</v>
      </c>
      <c r="H4" s="148" t="s">
        <v>36</v>
      </c>
      <c r="I4" s="85">
        <v>84204.765251616525</v>
      </c>
      <c r="J4" s="180">
        <f t="shared" ref="J4:J6" si="0">I4*F4</f>
        <v>2995163.5</v>
      </c>
      <c r="K4" s="149" t="s">
        <v>99</v>
      </c>
    </row>
    <row r="5" spans="1:11" x14ac:dyDescent="0.25">
      <c r="A5" s="201"/>
      <c r="B5" s="201"/>
      <c r="C5" s="202" t="s">
        <v>93</v>
      </c>
      <c r="D5" s="202"/>
      <c r="E5" s="202"/>
      <c r="F5" s="69">
        <v>34.78</v>
      </c>
      <c r="G5" s="71">
        <v>10</v>
      </c>
      <c r="H5" s="148" t="s">
        <v>36</v>
      </c>
      <c r="I5" s="85">
        <v>84787.780333525006</v>
      </c>
      <c r="J5" s="180">
        <f t="shared" si="0"/>
        <v>2948919</v>
      </c>
      <c r="K5" s="149" t="s">
        <v>99</v>
      </c>
    </row>
    <row r="6" spans="1:11" x14ac:dyDescent="0.25">
      <c r="A6" s="201"/>
      <c r="B6" s="201"/>
      <c r="C6" s="202" t="s">
        <v>94</v>
      </c>
      <c r="D6" s="202"/>
      <c r="E6" s="202"/>
      <c r="F6" s="69">
        <v>35.57</v>
      </c>
      <c r="G6" s="71">
        <v>3</v>
      </c>
      <c r="H6" s="148" t="s">
        <v>36</v>
      </c>
      <c r="I6" s="85">
        <v>84204.765251616525</v>
      </c>
      <c r="J6" s="180">
        <f t="shared" si="0"/>
        <v>2995163.5</v>
      </c>
      <c r="K6" s="149" t="s">
        <v>99</v>
      </c>
    </row>
    <row r="7" spans="1:11" x14ac:dyDescent="0.25">
      <c r="A7" s="201"/>
      <c r="B7" s="201"/>
      <c r="C7" s="202" t="s">
        <v>111</v>
      </c>
      <c r="D7" s="202"/>
      <c r="E7" s="202"/>
      <c r="F7" s="69">
        <v>35.57</v>
      </c>
      <c r="G7" s="71">
        <v>6</v>
      </c>
      <c r="H7" s="148" t="s">
        <v>112</v>
      </c>
      <c r="I7" s="85">
        <v>91087.995501827376</v>
      </c>
      <c r="J7" s="180">
        <v>3240000</v>
      </c>
      <c r="K7" s="203" t="s">
        <v>113</v>
      </c>
    </row>
    <row r="9" spans="1:11" x14ac:dyDescent="0.25">
      <c r="J9" s="154"/>
    </row>
    <row r="10" spans="1:11" x14ac:dyDescent="0.25">
      <c r="J10" s="154"/>
    </row>
    <row r="11" spans="1:11" x14ac:dyDescent="0.25">
      <c r="J11" s="154"/>
    </row>
    <row r="12" spans="1:11" x14ac:dyDescent="0.25">
      <c r="J12" s="154"/>
    </row>
    <row r="13" spans="1:11" x14ac:dyDescent="0.25">
      <c r="J13" s="154"/>
    </row>
    <row r="14" spans="1:11" x14ac:dyDescent="0.25">
      <c r="J14" s="154"/>
    </row>
  </sheetData>
  <mergeCells count="11">
    <mergeCell ref="A7:B7"/>
    <mergeCell ref="C7:E7"/>
    <mergeCell ref="A2:E2"/>
    <mergeCell ref="A3:E3"/>
    <mergeCell ref="F3:H3"/>
    <mergeCell ref="A6:B6"/>
    <mergeCell ref="C6:E6"/>
    <mergeCell ref="A4:B4"/>
    <mergeCell ref="C4:E4"/>
    <mergeCell ref="A5:B5"/>
    <mergeCell ref="C5:E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Без ремонта</vt:lpstr>
      <vt:lpstr>ЖК Волга Лайф</vt:lpstr>
      <vt:lpstr>ЖК Лесная Мелодия 3</vt:lpstr>
      <vt:lpstr>ЖК Медовый</vt:lpstr>
      <vt:lpstr>Повышенный % взнаграждения</vt:lpstr>
      <vt:lpstr>Индивидуальные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2023-02-14T08:00:43Z</cp:lastPrinted>
  <dcterms:created xsi:type="dcterms:W3CDTF">2019-02-27T13:48:07Z</dcterms:created>
  <dcterms:modified xsi:type="dcterms:W3CDTF">2023-03-24T12:15:31Z</dcterms:modified>
</cp:coreProperties>
</file>